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0" windowWidth="19440" windowHeight="7035"/>
  </bookViews>
  <sheets>
    <sheet name="Прил 3" sheetId="4" r:id="rId1"/>
  </sheets>
  <definedNames>
    <definedName name="_xlnm.Print_Titles" localSheetId="0">'Прил 3'!$10:$10</definedName>
  </definedNames>
  <calcPr calcId="125725"/>
</workbook>
</file>

<file path=xl/calcChain.xml><?xml version="1.0" encoding="utf-8"?>
<calcChain xmlns="http://schemas.openxmlformats.org/spreadsheetml/2006/main">
  <c r="U118" i="4"/>
  <c r="H12" l="1"/>
  <c r="H143"/>
  <c r="H62"/>
  <c r="H11" s="1"/>
  <c r="T79"/>
  <c r="H77"/>
  <c r="T102"/>
  <c r="H102"/>
  <c r="T103"/>
  <c r="H103"/>
  <c r="H120"/>
  <c r="T120"/>
  <c r="U119"/>
  <c r="U114"/>
  <c r="T114"/>
  <c r="H114"/>
  <c r="U46"/>
  <c r="H47"/>
  <c r="I47"/>
  <c r="J47"/>
  <c r="K47"/>
  <c r="N47"/>
  <c r="O47"/>
  <c r="R47"/>
  <c r="S47"/>
  <c r="T47"/>
  <c r="H128"/>
  <c r="H127" s="1"/>
  <c r="T90"/>
  <c r="T89" s="1"/>
  <c r="H90"/>
  <c r="H89" s="1"/>
  <c r="U50"/>
  <c r="U51"/>
  <c r="T60"/>
  <c r="H60"/>
  <c r="U61"/>
  <c r="T116"/>
  <c r="U117"/>
  <c r="H116"/>
  <c r="U115"/>
  <c r="U52"/>
  <c r="T70"/>
  <c r="H70"/>
  <c r="H26"/>
  <c r="U116" l="1"/>
  <c r="U60"/>
  <c r="H67"/>
  <c r="T67" l="1"/>
  <c r="H14" l="1"/>
  <c r="H13" s="1"/>
  <c r="U134" l="1"/>
  <c r="U137"/>
  <c r="T19"/>
  <c r="H19"/>
  <c r="T26"/>
  <c r="T29"/>
  <c r="H29"/>
  <c r="H25" s="1"/>
  <c r="T37"/>
  <c r="T93"/>
  <c r="H93"/>
  <c r="T124"/>
  <c r="T123" s="1"/>
  <c r="H124"/>
  <c r="H123" s="1"/>
  <c r="T130"/>
  <c r="H130"/>
  <c r="T133"/>
  <c r="T132" s="1"/>
  <c r="H133"/>
  <c r="H132" s="1"/>
  <c r="T135"/>
  <c r="H136"/>
  <c r="H135" s="1"/>
  <c r="T139"/>
  <c r="T138" s="1"/>
  <c r="H141"/>
  <c r="H139" s="1"/>
  <c r="H138" s="1"/>
  <c r="U125"/>
  <c r="Q125"/>
  <c r="T25" l="1"/>
  <c r="T131"/>
  <c r="U135"/>
  <c r="U136"/>
  <c r="H131"/>
  <c r="L81"/>
  <c r="J81"/>
  <c r="I81"/>
  <c r="Q73"/>
  <c r="M73"/>
  <c r="T65" l="1"/>
  <c r="H65"/>
  <c r="T58"/>
  <c r="T53" s="1"/>
  <c r="H58"/>
  <c r="H53" s="1"/>
  <c r="T44"/>
  <c r="H44"/>
  <c r="H41"/>
  <c r="U33"/>
  <c r="Q33"/>
  <c r="Q32" s="1"/>
  <c r="Q31" s="1"/>
  <c r="M33"/>
  <c r="M32" s="1"/>
  <c r="M31" s="1"/>
  <c r="T32"/>
  <c r="T31" s="1"/>
  <c r="T24" s="1"/>
  <c r="S32"/>
  <c r="S31" s="1"/>
  <c r="R32"/>
  <c r="R31" s="1"/>
  <c r="P32"/>
  <c r="P31" s="1"/>
  <c r="O32"/>
  <c r="O31" s="1"/>
  <c r="N32"/>
  <c r="N31" s="1"/>
  <c r="K32"/>
  <c r="J32"/>
  <c r="J31" s="1"/>
  <c r="I32"/>
  <c r="I31" s="1"/>
  <c r="H32"/>
  <c r="H31" s="1"/>
  <c r="H24" s="1"/>
  <c r="K31"/>
  <c r="U30"/>
  <c r="Q30"/>
  <c r="M30"/>
  <c r="U29"/>
  <c r="Q29"/>
  <c r="M29"/>
  <c r="U28"/>
  <c r="Q28"/>
  <c r="M28"/>
  <c r="U20"/>
  <c r="Q20"/>
  <c r="M20"/>
  <c r="U31" l="1"/>
  <c r="U32"/>
  <c r="L93" l="1"/>
  <c r="J93"/>
  <c r="I93"/>
  <c r="U82" l="1"/>
  <c r="Q82"/>
  <c r="M82"/>
  <c r="U80"/>
  <c r="Q80"/>
  <c r="M80"/>
  <c r="M87"/>
  <c r="Q87"/>
  <c r="U87"/>
  <c r="L79"/>
  <c r="J79"/>
  <c r="I79"/>
  <c r="H79"/>
  <c r="U76"/>
  <c r="T112" l="1"/>
  <c r="U113"/>
  <c r="U79"/>
  <c r="H140"/>
  <c r="T111" l="1"/>
  <c r="T110" l="1"/>
  <c r="U111"/>
  <c r="H86"/>
  <c r="T109" l="1"/>
  <c r="U110"/>
  <c r="U16"/>
  <c r="U21"/>
  <c r="U27"/>
  <c r="U36"/>
  <c r="U45"/>
  <c r="U48"/>
  <c r="T88"/>
  <c r="T140"/>
  <c r="T128"/>
  <c r="T86"/>
  <c r="T81"/>
  <c r="T78" s="1"/>
  <c r="T77" s="1"/>
  <c r="T11" s="1"/>
  <c r="T143" s="1"/>
  <c r="U143" s="1"/>
  <c r="T56"/>
  <c r="T55" s="1"/>
  <c r="T49"/>
  <c r="T43" s="1"/>
  <c r="T41"/>
  <c r="T40" s="1"/>
  <c r="T35"/>
  <c r="T18"/>
  <c r="U19"/>
  <c r="T15"/>
  <c r="T14" s="1"/>
  <c r="T13" s="1"/>
  <c r="T126" l="1"/>
  <c r="T127"/>
  <c r="T108"/>
  <c r="U109"/>
  <c r="H49"/>
  <c r="I49"/>
  <c r="J49"/>
  <c r="L49"/>
  <c r="I35"/>
  <c r="J35"/>
  <c r="L35"/>
  <c r="H35"/>
  <c r="U35" s="1"/>
  <c r="I34"/>
  <c r="J34"/>
  <c r="L34"/>
  <c r="U49" l="1"/>
  <c r="H43"/>
  <c r="T17"/>
  <c r="T12" s="1"/>
  <c r="T107"/>
  <c r="T122"/>
  <c r="T64"/>
  <c r="T62" s="1"/>
  <c r="H34"/>
  <c r="U34" s="1"/>
  <c r="T106" l="1"/>
  <c r="U107"/>
  <c r="U129"/>
  <c r="I128"/>
  <c r="J128"/>
  <c r="L128"/>
  <c r="T105" l="1"/>
  <c r="H126"/>
  <c r="U75"/>
  <c r="U105" l="1"/>
  <c r="U128"/>
  <c r="U92"/>
  <c r="I84"/>
  <c r="U57" l="1"/>
  <c r="H56"/>
  <c r="I56"/>
  <c r="I55" s="1"/>
  <c r="J56"/>
  <c r="J55" s="1"/>
  <c r="L56"/>
  <c r="L55" s="1"/>
  <c r="H55" l="1"/>
  <c r="U56"/>
  <c r="I99"/>
  <c r="J99"/>
  <c r="L99"/>
  <c r="U55" l="1"/>
  <c r="U99"/>
  <c r="U100"/>
  <c r="I130"/>
  <c r="J84"/>
  <c r="L84"/>
  <c r="Q142"/>
  <c r="M142"/>
  <c r="S141"/>
  <c r="S140" s="1"/>
  <c r="S139" s="1"/>
  <c r="S138" s="1"/>
  <c r="R141"/>
  <c r="R140" s="1"/>
  <c r="R139" s="1"/>
  <c r="R138" s="1"/>
  <c r="O141"/>
  <c r="O140" s="1"/>
  <c r="O139" s="1"/>
  <c r="O138" s="1"/>
  <c r="N141"/>
  <c r="N140" s="1"/>
  <c r="K141"/>
  <c r="K140" s="1"/>
  <c r="K139" s="1"/>
  <c r="K138" s="1"/>
  <c r="J141"/>
  <c r="J140" s="1"/>
  <c r="J139" s="1"/>
  <c r="J138" s="1"/>
  <c r="I141"/>
  <c r="I140" s="1"/>
  <c r="Q133"/>
  <c r="M133"/>
  <c r="S132"/>
  <c r="S131" s="1"/>
  <c r="O132"/>
  <c r="O131" s="1"/>
  <c r="K132"/>
  <c r="K131" s="1"/>
  <c r="I132"/>
  <c r="I131" s="1"/>
  <c r="R132"/>
  <c r="R131" s="1"/>
  <c r="N132"/>
  <c r="N131" s="1"/>
  <c r="P132"/>
  <c r="J132"/>
  <c r="J131" s="1"/>
  <c r="K130"/>
  <c r="K127" s="1"/>
  <c r="R130"/>
  <c r="P130"/>
  <c r="P127" s="1"/>
  <c r="P125" s="1"/>
  <c r="M125" s="1"/>
  <c r="N130"/>
  <c r="J130"/>
  <c r="J127" s="1"/>
  <c r="J126" s="1"/>
  <c r="R127"/>
  <c r="Q124"/>
  <c r="P124"/>
  <c r="M124" s="1"/>
  <c r="S123"/>
  <c r="S122" s="1"/>
  <c r="N123"/>
  <c r="J123"/>
  <c r="J122" s="1"/>
  <c r="R123"/>
  <c r="O123"/>
  <c r="K123"/>
  <c r="I123"/>
  <c r="I122" s="1"/>
  <c r="Q113"/>
  <c r="Q112" s="1"/>
  <c r="P113"/>
  <c r="M113" s="1"/>
  <c r="M112" s="1"/>
  <c r="S112"/>
  <c r="R112"/>
  <c r="P112"/>
  <c r="P109" s="1"/>
  <c r="M109" s="1"/>
  <c r="M108" s="1"/>
  <c r="O112"/>
  <c r="N112"/>
  <c r="K112"/>
  <c r="J112"/>
  <c r="I112"/>
  <c r="Q111"/>
  <c r="M111"/>
  <c r="S110"/>
  <c r="R110"/>
  <c r="O110"/>
  <c r="N110"/>
  <c r="J110"/>
  <c r="I110"/>
  <c r="Q109"/>
  <c r="Q108" s="1"/>
  <c r="S108"/>
  <c r="R108"/>
  <c r="O108"/>
  <c r="N108"/>
  <c r="K108"/>
  <c r="J108"/>
  <c r="I108"/>
  <c r="H108"/>
  <c r="U108" s="1"/>
  <c r="Q107"/>
  <c r="Q106" s="1"/>
  <c r="M107"/>
  <c r="M106" s="1"/>
  <c r="S106"/>
  <c r="R106"/>
  <c r="P106"/>
  <c r="O106"/>
  <c r="N106"/>
  <c r="K106"/>
  <c r="J106"/>
  <c r="I106"/>
  <c r="Q105"/>
  <c r="Q103" s="1"/>
  <c r="M105"/>
  <c r="S103"/>
  <c r="R103"/>
  <c r="P103"/>
  <c r="O103"/>
  <c r="N103"/>
  <c r="M103"/>
  <c r="K103"/>
  <c r="J103"/>
  <c r="I103"/>
  <c r="Q98"/>
  <c r="Q97" s="1"/>
  <c r="P98"/>
  <c r="M98" s="1"/>
  <c r="M97" s="1"/>
  <c r="S97"/>
  <c r="R97"/>
  <c r="O97"/>
  <c r="N97"/>
  <c r="K97"/>
  <c r="J97"/>
  <c r="I97"/>
  <c r="S96"/>
  <c r="P96"/>
  <c r="O96"/>
  <c r="J96"/>
  <c r="Q91"/>
  <c r="M91"/>
  <c r="U91"/>
  <c r="R90"/>
  <c r="R89" s="1"/>
  <c r="J90"/>
  <c r="J89" s="1"/>
  <c r="S90"/>
  <c r="S89" s="1"/>
  <c r="O90"/>
  <c r="O89" s="1"/>
  <c r="K90"/>
  <c r="K89" s="1"/>
  <c r="P89"/>
  <c r="L88"/>
  <c r="J88"/>
  <c r="I88"/>
  <c r="H88"/>
  <c r="U88" s="1"/>
  <c r="S86"/>
  <c r="Q86" s="1"/>
  <c r="P86"/>
  <c r="O86"/>
  <c r="K86"/>
  <c r="K78" s="1"/>
  <c r="J86"/>
  <c r="I86"/>
  <c r="R78"/>
  <c r="P78"/>
  <c r="S78"/>
  <c r="L74"/>
  <c r="J74"/>
  <c r="I74"/>
  <c r="Q72"/>
  <c r="M72"/>
  <c r="I71"/>
  <c r="I70"/>
  <c r="S67"/>
  <c r="R67"/>
  <c r="O67"/>
  <c r="N67"/>
  <c r="Q66"/>
  <c r="Q65" s="1"/>
  <c r="Q64" s="1"/>
  <c r="P66"/>
  <c r="M66" s="1"/>
  <c r="M65" s="1"/>
  <c r="M64" s="1"/>
  <c r="S65"/>
  <c r="S64" s="1"/>
  <c r="N65"/>
  <c r="N64" s="1"/>
  <c r="K65"/>
  <c r="K64" s="1"/>
  <c r="J65"/>
  <c r="J64" s="1"/>
  <c r="I65"/>
  <c r="I64" s="1"/>
  <c r="R65"/>
  <c r="R64" s="1"/>
  <c r="O65"/>
  <c r="O64" s="1"/>
  <c r="J62"/>
  <c r="Q59"/>
  <c r="Q58" s="1"/>
  <c r="Q54" s="1"/>
  <c r="Q53" s="1"/>
  <c r="P59"/>
  <c r="M59" s="1"/>
  <c r="M58" s="1"/>
  <c r="M54" s="1"/>
  <c r="M53" s="1"/>
  <c r="S58"/>
  <c r="S54" s="1"/>
  <c r="S53" s="1"/>
  <c r="R58"/>
  <c r="R54" s="1"/>
  <c r="R53" s="1"/>
  <c r="O58"/>
  <c r="O54" s="1"/>
  <c r="O53" s="1"/>
  <c r="K58"/>
  <c r="K54" s="1"/>
  <c r="K53" s="1"/>
  <c r="J58"/>
  <c r="J54" s="1"/>
  <c r="J53" s="1"/>
  <c r="I58"/>
  <c r="N58"/>
  <c r="N54" s="1"/>
  <c r="N53" s="1"/>
  <c r="Q48"/>
  <c r="Q47" s="1"/>
  <c r="P48"/>
  <c r="M48" s="1"/>
  <c r="M47" s="1"/>
  <c r="Q45"/>
  <c r="Q44" s="1"/>
  <c r="M45"/>
  <c r="R44"/>
  <c r="O44"/>
  <c r="N44"/>
  <c r="M44"/>
  <c r="K44"/>
  <c r="J44"/>
  <c r="I44"/>
  <c r="S44"/>
  <c r="P44"/>
  <c r="P43" s="1"/>
  <c r="Q42"/>
  <c r="M41"/>
  <c r="M40" s="1"/>
  <c r="S42"/>
  <c r="R42"/>
  <c r="P42"/>
  <c r="P41" s="1"/>
  <c r="O42"/>
  <c r="N42"/>
  <c r="K42"/>
  <c r="J42"/>
  <c r="I42"/>
  <c r="S41"/>
  <c r="S40" s="1"/>
  <c r="R41"/>
  <c r="R40" s="1"/>
  <c r="O41"/>
  <c r="O40" s="1"/>
  <c r="N41"/>
  <c r="N40" s="1"/>
  <c r="K41"/>
  <c r="K40" s="1"/>
  <c r="J41"/>
  <c r="J40" s="1"/>
  <c r="I41"/>
  <c r="I40" s="1"/>
  <c r="I38"/>
  <c r="I37" s="1"/>
  <c r="P38"/>
  <c r="P37" s="1"/>
  <c r="Q27"/>
  <c r="Q26" s="1"/>
  <c r="Q25" s="1"/>
  <c r="Q24" s="1"/>
  <c r="M27"/>
  <c r="M26" s="1"/>
  <c r="M25" s="1"/>
  <c r="M24" s="1"/>
  <c r="S26"/>
  <c r="S25" s="1"/>
  <c r="S24" s="1"/>
  <c r="R26"/>
  <c r="R25" s="1"/>
  <c r="R24" s="1"/>
  <c r="P26"/>
  <c r="P25" s="1"/>
  <c r="P24" s="1"/>
  <c r="O26"/>
  <c r="O25" s="1"/>
  <c r="O24" s="1"/>
  <c r="N26"/>
  <c r="K26"/>
  <c r="K25" s="1"/>
  <c r="K24" s="1"/>
  <c r="J26"/>
  <c r="J25" s="1"/>
  <c r="J24" s="1"/>
  <c r="I26"/>
  <c r="N25"/>
  <c r="N24" s="1"/>
  <c r="Q23"/>
  <c r="Q22" s="1"/>
  <c r="M23"/>
  <c r="M22" s="1"/>
  <c r="H18"/>
  <c r="S22"/>
  <c r="R22"/>
  <c r="P22"/>
  <c r="O22"/>
  <c r="N22"/>
  <c r="K22"/>
  <c r="J22"/>
  <c r="I22"/>
  <c r="Q21"/>
  <c r="M21"/>
  <c r="S19"/>
  <c r="S18" s="1"/>
  <c r="S17" s="1"/>
  <c r="R19"/>
  <c r="R18" s="1"/>
  <c r="R17" s="1"/>
  <c r="P19"/>
  <c r="P18" s="1"/>
  <c r="O19"/>
  <c r="O18" s="1"/>
  <c r="N19"/>
  <c r="K19"/>
  <c r="K18" s="1"/>
  <c r="J19"/>
  <c r="J18" s="1"/>
  <c r="I19"/>
  <c r="Q16"/>
  <c r="Q15" s="1"/>
  <c r="M16"/>
  <c r="M14" s="1"/>
  <c r="M13" s="1"/>
  <c r="H15"/>
  <c r="U15" s="1"/>
  <c r="S15"/>
  <c r="R15"/>
  <c r="P15"/>
  <c r="O15"/>
  <c r="N15"/>
  <c r="K15"/>
  <c r="J15"/>
  <c r="I15"/>
  <c r="S14"/>
  <c r="S13" s="1"/>
  <c r="R14"/>
  <c r="R13" s="1"/>
  <c r="P14"/>
  <c r="P13" s="1"/>
  <c r="O14"/>
  <c r="O13" s="1"/>
  <c r="N14"/>
  <c r="N13" s="1"/>
  <c r="K14"/>
  <c r="K13" s="1"/>
  <c r="J14"/>
  <c r="J13" s="1"/>
  <c r="I14"/>
  <c r="I13" s="1"/>
  <c r="O17" l="1"/>
  <c r="J17"/>
  <c r="S102"/>
  <c r="P40"/>
  <c r="K102"/>
  <c r="K96" s="1"/>
  <c r="K77" s="1"/>
  <c r="N102"/>
  <c r="N96" s="1"/>
  <c r="M96" s="1"/>
  <c r="M110"/>
  <c r="M102" s="1"/>
  <c r="Q110"/>
  <c r="Q102" s="1"/>
  <c r="J102"/>
  <c r="O102"/>
  <c r="R102"/>
  <c r="R96" s="1"/>
  <c r="Q96" s="1"/>
  <c r="M15"/>
  <c r="S130"/>
  <c r="S127" s="1"/>
  <c r="S126" s="1"/>
  <c r="I43"/>
  <c r="U97"/>
  <c r="U98"/>
  <c r="H106"/>
  <c r="U106" s="1"/>
  <c r="U124"/>
  <c r="U59"/>
  <c r="U66"/>
  <c r="I67"/>
  <c r="I62" s="1"/>
  <c r="H112"/>
  <c r="U112" s="1"/>
  <c r="U133"/>
  <c r="U85"/>
  <c r="U47"/>
  <c r="U26"/>
  <c r="Q14"/>
  <c r="Q13" s="1"/>
  <c r="I25"/>
  <c r="I24" s="1"/>
  <c r="I127"/>
  <c r="J43"/>
  <c r="J12" s="1"/>
  <c r="N62"/>
  <c r="R62"/>
  <c r="I54"/>
  <c r="I102"/>
  <c r="I96" s="1"/>
  <c r="H17"/>
  <c r="K17"/>
  <c r="Q41"/>
  <c r="Q40" s="1"/>
  <c r="Q130"/>
  <c r="Q127" s="1"/>
  <c r="Q126" s="1"/>
  <c r="N127"/>
  <c r="N126" s="1"/>
  <c r="M86"/>
  <c r="K126"/>
  <c r="I90"/>
  <c r="I89" s="1"/>
  <c r="R43"/>
  <c r="R12" s="1"/>
  <c r="M42"/>
  <c r="P58"/>
  <c r="P54" s="1"/>
  <c r="S77"/>
  <c r="N90"/>
  <c r="O122"/>
  <c r="R126"/>
  <c r="I78"/>
  <c r="N43"/>
  <c r="H71"/>
  <c r="U71" s="1"/>
  <c r="J78"/>
  <c r="J77" s="1"/>
  <c r="I18"/>
  <c r="I17" s="1"/>
  <c r="M19"/>
  <c r="M18" s="1"/>
  <c r="M17" s="1"/>
  <c r="P17"/>
  <c r="P12" s="1"/>
  <c r="M43"/>
  <c r="Q67"/>
  <c r="U86"/>
  <c r="Q123"/>
  <c r="Q122" s="1"/>
  <c r="M130"/>
  <c r="M127" s="1"/>
  <c r="M132"/>
  <c r="M131" s="1"/>
  <c r="Q90"/>
  <c r="O130"/>
  <c r="O127" s="1"/>
  <c r="O126" s="1"/>
  <c r="K122"/>
  <c r="Q132"/>
  <c r="Q131" s="1"/>
  <c r="M140"/>
  <c r="M139" s="1"/>
  <c r="M138" s="1"/>
  <c r="Q140"/>
  <c r="Q139" s="1"/>
  <c r="Q138" s="1"/>
  <c r="M141"/>
  <c r="Q141"/>
  <c r="P65"/>
  <c r="M67"/>
  <c r="Q78"/>
  <c r="P108"/>
  <c r="Q62"/>
  <c r="S62"/>
  <c r="K43"/>
  <c r="O43"/>
  <c r="O12" s="1"/>
  <c r="S43"/>
  <c r="S12" s="1"/>
  <c r="Q43"/>
  <c r="O62"/>
  <c r="K62"/>
  <c r="M62"/>
  <c r="N122"/>
  <c r="R122"/>
  <c r="N18"/>
  <c r="N17" s="1"/>
  <c r="Q19"/>
  <c r="Q18" s="1"/>
  <c r="Q17" s="1"/>
  <c r="N78"/>
  <c r="O78"/>
  <c r="O77" s="1"/>
  <c r="Q89"/>
  <c r="I139"/>
  <c r="I138" s="1"/>
  <c r="N139"/>
  <c r="N138" s="1"/>
  <c r="R77"/>
  <c r="M12" l="1"/>
  <c r="H81"/>
  <c r="U123"/>
  <c r="N12"/>
  <c r="H96"/>
  <c r="K12"/>
  <c r="K143" s="1"/>
  <c r="J143"/>
  <c r="U67"/>
  <c r="U131"/>
  <c r="U132"/>
  <c r="U140"/>
  <c r="U43"/>
  <c r="U44"/>
  <c r="H40"/>
  <c r="U24"/>
  <c r="U25"/>
  <c r="U17"/>
  <c r="U18"/>
  <c r="U13"/>
  <c r="U14"/>
  <c r="I12"/>
  <c r="I53"/>
  <c r="Q12"/>
  <c r="I126"/>
  <c r="Q77"/>
  <c r="R143"/>
  <c r="M90"/>
  <c r="N89"/>
  <c r="M89" s="1"/>
  <c r="P64"/>
  <c r="M126"/>
  <c r="S143"/>
  <c r="O143"/>
  <c r="M78"/>
  <c r="U81" l="1"/>
  <c r="H78"/>
  <c r="H122"/>
  <c r="U127"/>
  <c r="U130"/>
  <c r="H37"/>
  <c r="U58"/>
  <c r="M77"/>
  <c r="Q143"/>
  <c r="U89"/>
  <c r="U90"/>
  <c r="H64"/>
  <c r="U65"/>
  <c r="N77"/>
  <c r="N143" s="1"/>
  <c r="M143" s="1"/>
  <c r="P123"/>
  <c r="P139" s="1"/>
  <c r="M123"/>
  <c r="M122" s="1"/>
  <c r="I77"/>
  <c r="I143" s="1"/>
  <c r="U12" l="1"/>
  <c r="U78"/>
  <c r="U122"/>
  <c r="U126"/>
  <c r="U64"/>
  <c r="U53"/>
  <c r="U54"/>
  <c r="U62" l="1"/>
  <c r="U11"/>
  <c r="U104"/>
  <c r="U103" l="1"/>
  <c r="U102" l="1"/>
  <c r="T96"/>
  <c r="U96" s="1"/>
  <c r="U77" l="1"/>
</calcChain>
</file>

<file path=xl/sharedStrings.xml><?xml version="1.0" encoding="utf-8"?>
<sst xmlns="http://schemas.openxmlformats.org/spreadsheetml/2006/main" count="541" uniqueCount="171">
  <si>
    <t>Наименование показателя</t>
  </si>
  <si>
    <t>Раздел</t>
  </si>
  <si>
    <t>Целевая статья расходов</t>
  </si>
  <si>
    <t>ИТОГО:</t>
  </si>
  <si>
    <t>ОБЩЕГОСУДАРСТВЕННЫЕ ВОПРОСЫ</t>
  </si>
  <si>
    <t>01</t>
  </si>
  <si>
    <t>02</t>
  </si>
  <si>
    <t>Выполнение функций органами местного самоуправления</t>
  </si>
  <si>
    <t>500</t>
  </si>
  <si>
    <t>03</t>
  </si>
  <si>
    <t>Председатель представительного органа муниципального образования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</si>
  <si>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</si>
  <si>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</si>
  <si>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07</t>
  </si>
  <si>
    <t>Резервные фонды</t>
  </si>
  <si>
    <t>11</t>
  </si>
  <si>
    <t>Другие общегосударственные вопросы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</si>
  <si>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</si>
  <si>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</si>
  <si>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</si>
  <si>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 ЭКОНОМИКА</t>
  </si>
  <si>
    <t>05</t>
  </si>
  <si>
    <t>Субсидии юридическим лицам</t>
  </si>
  <si>
    <t>006</t>
  </si>
  <si>
    <t>Безвозмездные перечисления организациям</t>
  </si>
  <si>
    <t>Транспорт</t>
  </si>
  <si>
    <t>08</t>
  </si>
  <si>
    <t>3150100</t>
  </si>
  <si>
    <t>ЖИЛИЩНО-КОММУНАЛЬНОЕ ХОЗЯЙСТВО</t>
  </si>
  <si>
    <t>Жилищное хозяйство</t>
  </si>
  <si>
    <t>Капитальный ремонт государственного жилищного фонда субъектов Российской Федерации  и муниципального жилищного фонда</t>
  </si>
  <si>
    <t>Коммунальное хозяйство</t>
  </si>
  <si>
    <t>Благоустройство</t>
  </si>
  <si>
    <t>Сбор и удаление твердых отходов</t>
  </si>
  <si>
    <t>Озеленение</t>
  </si>
  <si>
    <t>Организация и содержание мест захоронения</t>
  </si>
  <si>
    <t>6000500</t>
  </si>
  <si>
    <t>Прочие мероприятия по благоустройству городских округов и поселений</t>
  </si>
  <si>
    <t>ОБРАЗОВАНИЕ</t>
  </si>
  <si>
    <t>Молодежная политика и оздоровление детей</t>
  </si>
  <si>
    <t>СОЦИАЛЬНАЯ ПОЛИТИКА</t>
  </si>
  <si>
    <t xml:space="preserve">Пенсионное обеспечение </t>
  </si>
  <si>
    <t>10</t>
  </si>
  <si>
    <t>807</t>
  </si>
  <si>
    <t xml:space="preserve">городского поселения г. Суровикино </t>
  </si>
  <si>
    <t>Подраз-дел</t>
  </si>
  <si>
    <t>Вид расхо-дов</t>
  </si>
  <si>
    <t>в том числе</t>
  </si>
  <si>
    <t>План на 2013 год</t>
  </si>
  <si>
    <t>План на 2014 год</t>
  </si>
  <si>
    <t>поселение</t>
  </si>
  <si>
    <t>субвенции</t>
  </si>
  <si>
    <t>Субсидии</t>
  </si>
  <si>
    <t>субсидии</t>
  </si>
  <si>
    <t>3</t>
  </si>
  <si>
    <t>4</t>
  </si>
  <si>
    <t>5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</si>
  <si>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</si>
  <si>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муниципального образования</t>
  </si>
  <si>
    <t>Обеспечение проведения выборов и референдумов</t>
  </si>
  <si>
    <t>НАЦИОНАЛЬНАЯ  БЕЗОПАСНОСТЬ И ПРАВООХРАНИТЕЛЬНАЯ ДЕЯТЕЛЬНОСТЬ</t>
  </si>
  <si>
    <t>Дорожное хозяйство (дорожные фонды)</t>
  </si>
  <si>
    <t>Поддержка дорожного хозяйства</t>
  </si>
  <si>
    <t>Работы и услуги по содержанию имущества</t>
  </si>
  <si>
    <t>КУЛЬТУРА, КИНЕМОТОГРАФИЯ</t>
  </si>
  <si>
    <t xml:space="preserve">Культура </t>
  </si>
  <si>
    <t>Физкультурно-оздоровительная работа и спортивные мероприятия</t>
  </si>
  <si>
    <t>Физическая культура</t>
  </si>
  <si>
    <t>5120000</t>
  </si>
  <si>
    <t>Капитальный ремонт государственного жилищного фонда субъектов Российской Федерации  и муниципального жилищного фонда за счет средств Областного бюджета</t>
  </si>
  <si>
    <t>0700400</t>
  </si>
  <si>
    <t>Резервный фонд Волгоградской области</t>
  </si>
  <si>
    <t>06</t>
  </si>
  <si>
    <t xml:space="preserve">Утверждено Решением </t>
  </si>
  <si>
    <t>тыс. рублей</t>
  </si>
  <si>
    <t>Фактически исполнено</t>
  </si>
  <si>
    <t>Процент исполнения (%)</t>
  </si>
  <si>
    <t>Ведомство</t>
  </si>
  <si>
    <t>6</t>
  </si>
  <si>
    <t>АДМИНИСТРАЦИЯ ГОРОДСКОГО ПОСЕЛЕНИЯ Г. СУРОВИКИНО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</si>
  <si>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</si>
  <si>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населения</t>
  </si>
  <si>
    <t>5202033</t>
  </si>
  <si>
    <t>244</t>
  </si>
  <si>
    <t>5002009</t>
  </si>
  <si>
    <t>5102068</t>
  </si>
  <si>
    <t>9909501</t>
  </si>
  <si>
    <t>9909601</t>
  </si>
  <si>
    <t>5402036</t>
  </si>
  <si>
    <t>5402037</t>
  </si>
  <si>
    <t>5402038</t>
  </si>
  <si>
    <t>5402039</t>
  </si>
  <si>
    <t>100</t>
  </si>
  <si>
    <t>9000003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</si>
  <si>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</si>
  <si>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Высшее должностное лицо городского поселения г. Суровикино</t>
  </si>
  <si>
    <t>Непрограммные направления обеспечения деятельности органов местного самоуправления</t>
  </si>
  <si>
    <t>9000000</t>
  </si>
  <si>
    <t>Обеспечение деятельности органов местного самоуправления</t>
  </si>
  <si>
    <t>Закупка товаров, работ и услуг для государственных (муниципальных) нужд</t>
  </si>
  <si>
    <t>9000001</t>
  </si>
  <si>
    <t>200</t>
  </si>
  <si>
    <t>9007001</t>
  </si>
  <si>
    <t>Субвенция на организационное обеспечение деятельности территориальных административных комиссий</t>
  </si>
  <si>
    <t>Непрограмные расходы органов местного самоуправления</t>
  </si>
  <si>
    <t>Иные бюджетные ассигнования</t>
  </si>
  <si>
    <t>9908014</t>
  </si>
  <si>
    <t>800</t>
  </si>
  <si>
    <t>Непрограммные направления обеспечения деятельности государственных органов Волгоградской области</t>
  </si>
  <si>
    <t>Межбюджетные трансферты</t>
  </si>
  <si>
    <t>Непрограммные расходы органов местного самоуправления</t>
  </si>
  <si>
    <t>9908067</t>
  </si>
  <si>
    <t>5200000</t>
  </si>
  <si>
    <t>Непрограммные расходы  органов местного самоуправления</t>
  </si>
  <si>
    <t>5000000</t>
  </si>
  <si>
    <t>9900000</t>
  </si>
  <si>
    <t>5100000</t>
  </si>
  <si>
    <t>Ведомственная целевая программа "О проведении капитального ремонта многоквартирных домов в г. Суровикино"</t>
  </si>
  <si>
    <t>400</t>
  </si>
  <si>
    <t>5400000</t>
  </si>
  <si>
    <t>5500000</t>
  </si>
  <si>
    <t>Предоставление субсидий бюджетным, автономным учреждениям и иным некоммерческим организациям</t>
  </si>
  <si>
    <t>600</t>
  </si>
  <si>
    <t>5600000</t>
  </si>
  <si>
    <t>Ведомственная целевая программа "Развитие библиотечного обслуживания населения на территории городского поселения г. Суровикино"</t>
  </si>
  <si>
    <t>Социальное обеспечение и иные выплаты населению</t>
  </si>
  <si>
    <t>300</t>
  </si>
  <si>
    <t>ФИЗИЧЕСКАЯ КУЛЬТУРА И СПОРТ</t>
  </si>
  <si>
    <t>5800000</t>
  </si>
  <si>
    <t>Ведомственная целевая программа "Реализация мероприятий молодежной политики в городском поселении г.Суровикино"</t>
  </si>
  <si>
    <t>Ведомственная целевая программа "Развитие массовой физической культуры и спорта в городском поселении г.Суровикино"</t>
  </si>
  <si>
    <t>2402085</t>
  </si>
  <si>
    <t>Бюджетные инвестиции в объекты капитального строительства собственности муниципальных образований</t>
  </si>
  <si>
    <t>5107046</t>
  </si>
  <si>
    <t>Муниципальная программа "Внедрение и развитие аппаратно- программного комплекса "Безопасный город" на территории городского поселения г. Суровикино на 2016-2018гг"</t>
  </si>
  <si>
    <t>1107146</t>
  </si>
  <si>
    <t>Уплата налога на имущество организаций и земельного налога, прочие налоги</t>
  </si>
  <si>
    <t>Ведомственная целевая программа "Развитие сферы культуры, спорта и молодежного досуга в городском поселении г. Суровикино на 2017-2019гг""</t>
  </si>
  <si>
    <t>Иные субсидии юридисеским лицам</t>
  </si>
  <si>
    <t>540000</t>
  </si>
  <si>
    <t>Публичные нормативные выплатыгражданам несоциального характера</t>
  </si>
  <si>
    <t>Уплата иных платежей</t>
  </si>
  <si>
    <t>990000</t>
  </si>
  <si>
    <t>Приложение 2</t>
  </si>
  <si>
    <t>Ведомственная целевая программа "Сохранение истории и воинской славы в городском поселении г. Суровикино на 2018-2020гг"</t>
  </si>
  <si>
    <t>Обустройство городских парков за счет средств областного и федерального бюджетов</t>
  </si>
  <si>
    <t>61S5550</t>
  </si>
  <si>
    <t>Обустройство городских парков за счет местного бюджета</t>
  </si>
  <si>
    <t>Муниципальная программа " Формирование современной городской среды на 2018-2020гг"</t>
  </si>
  <si>
    <t>610000</t>
  </si>
  <si>
    <t>61000</t>
  </si>
  <si>
    <t>Услуги по содержанию имущества</t>
  </si>
  <si>
    <t>Иные межбюджетные трансферты</t>
  </si>
  <si>
    <t>14</t>
  </si>
  <si>
    <t>3571020</t>
  </si>
  <si>
    <t>Другие вопросы в области национальной безопасности и правоохранительной деятельности</t>
  </si>
  <si>
    <t>3000000</t>
  </si>
  <si>
    <t>Ведомственная целевая программа "О подготовке градостроительной и землеустроительной документации на территории городского поселения г.Суровикино на 2017 - 2019гг"</t>
  </si>
  <si>
    <t>Ведомственная целевая программа "Обеспечение безопасности населения городского поселения г. Суровикино на 2017 - 2019 гг"</t>
  </si>
  <si>
    <t>Ведомственная целевая программа "Развитие транспортной инфраструктуры и обеспечение безопасности дорожного движения на территории городского поселения г.Суровикино на 2017 - 2019гг"</t>
  </si>
  <si>
    <t>Ведомственная целевая программа "Благоустройство территории городского поселения г. Суровикино на 2017 - 2019гг"</t>
  </si>
  <si>
    <t xml:space="preserve">Закупка товаров, работ и услуг в целях развития ТОС </t>
  </si>
  <si>
    <t>Субсидия на строительство и реконструкцию(модернизацию) обьектов питьевого водоснабжения</t>
  </si>
  <si>
    <t>Ведомственная целевая программа "Комплексного развития систем коммунальной инфраструктуры городского поселения г. Суровикино на 2017 - 2019гг"</t>
  </si>
  <si>
    <t>Субвенция на осуществление полномочий Волгоградской области, переданных органам местного самоуправления по предупреждению и ликвидации болезней животных, их лечению, защите населения от болезней, общих для человека и животных, в части реконструкции и модернизации скотомогильников</t>
  </si>
  <si>
    <t>99R7028</t>
  </si>
  <si>
    <t>Исполнение расходов бюджета городского поселения г. Суровикино по ведомственной структуре расходов бюджета городского поселения город Суровикино за 2019 год</t>
  </si>
  <si>
    <t>Национальный проект "Чистая Вода"</t>
  </si>
  <si>
    <t>Ведомственная целевая программа "Развитие территориального общественного самоуправления городского поселения города Суровикино 2017-2019г."</t>
  </si>
  <si>
    <t xml:space="preserve">к  Решения Совета депутатов </t>
  </si>
  <si>
    <t>от 16 июня 2019 г. №  09/01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</si>
</sst>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9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8" fillId="0" borderId="0"/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9" fontId="2" fillId="0" borderId="0" xfId="0" applyNumberFormat="1" applyFont="1"/>
    <xf numFmtId="0" fontId="3" fillId="0" borderId="0" xfId="0" applyFont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Border="1"/>
    <xf numFmtId="0" fontId="1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center" wrapText="1"/>
    </xf>
    <xf numFmtId="49" fontId="8" fillId="0" borderId="0" xfId="0" applyNumberFormat="1" applyFont="1" applyFill="1" applyAlignment="1">
      <alignment horizontal="left" vertical="center"/>
    </xf>
    <xf numFmtId="164" fontId="7" fillId="2" borderId="0" xfId="0" applyNumberFormat="1" applyFont="1" applyFill="1" applyBorder="1" applyAlignment="1">
      <alignment horizontal="right" vertical="top" wrapText="1"/>
    </xf>
    <xf numFmtId="164" fontId="10" fillId="2" borderId="0" xfId="0" applyNumberFormat="1" applyFont="1" applyFill="1" applyBorder="1" applyAlignment="1">
      <alignment horizontal="right" vertical="top" wrapText="1"/>
    </xf>
    <xf numFmtId="164" fontId="15" fillId="2" borderId="0" xfId="0" applyNumberFormat="1" applyFont="1" applyFill="1" applyBorder="1" applyAlignment="1">
      <alignment horizontal="right" vertical="top" wrapText="1"/>
    </xf>
    <xf numFmtId="164" fontId="14" fillId="2" borderId="0" xfId="0" applyNumberFormat="1" applyFont="1" applyFill="1" applyBorder="1" applyAlignment="1">
      <alignment horizontal="right" vertical="top"/>
    </xf>
    <xf numFmtId="164" fontId="9" fillId="2" borderId="0" xfId="0" applyNumberFormat="1" applyFont="1" applyFill="1" applyBorder="1" applyAlignment="1">
      <alignment horizontal="right" vertical="top"/>
    </xf>
    <xf numFmtId="164" fontId="1" fillId="3" borderId="0" xfId="0" applyNumberFormat="1" applyFont="1" applyFill="1" applyBorder="1" applyAlignment="1">
      <alignment horizontal="right" vertical="top" wrapText="1"/>
    </xf>
    <xf numFmtId="164" fontId="13" fillId="2" borderId="0" xfId="0" applyNumberFormat="1" applyFont="1" applyFill="1" applyBorder="1" applyAlignment="1">
      <alignment horizontal="right" vertical="top"/>
    </xf>
    <xf numFmtId="164" fontId="7" fillId="3" borderId="0" xfId="0" applyNumberFormat="1" applyFont="1" applyFill="1" applyBorder="1" applyAlignment="1">
      <alignment horizontal="right" vertical="top" wrapText="1"/>
    </xf>
    <xf numFmtId="164" fontId="10" fillId="3" borderId="0" xfId="0" applyNumberFormat="1" applyFont="1" applyFill="1" applyBorder="1" applyAlignment="1">
      <alignment horizontal="right"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164" fontId="16" fillId="2" borderId="0" xfId="0" applyNumberFormat="1" applyFont="1" applyFill="1" applyBorder="1" applyAlignment="1">
      <alignment horizontal="right" vertical="center"/>
    </xf>
    <xf numFmtId="165" fontId="16" fillId="2" borderId="0" xfId="0" applyNumberFormat="1" applyFont="1" applyFill="1" applyBorder="1" applyAlignment="1">
      <alignment horizontal="right" vertical="center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49" fontId="12" fillId="3" borderId="0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right" vertical="top"/>
    </xf>
    <xf numFmtId="49" fontId="12" fillId="2" borderId="0" xfId="0" applyNumberFormat="1" applyFont="1" applyFill="1" applyBorder="1" applyAlignment="1">
      <alignment horizontal="center"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3" fillId="2" borderId="0" xfId="0" applyNumberFormat="1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49" fontId="9" fillId="3" borderId="0" xfId="0" applyNumberFormat="1" applyFont="1" applyFill="1" applyBorder="1" applyAlignment="1">
      <alignment horizontal="center" vertical="top"/>
    </xf>
    <xf numFmtId="0" fontId="7" fillId="2" borderId="0" xfId="0" applyFont="1" applyFill="1" applyBorder="1" applyAlignment="1">
      <alignment vertical="top" wrapText="1"/>
    </xf>
    <xf numFmtId="49" fontId="16" fillId="2" borderId="0" xfId="0" applyNumberFormat="1" applyFont="1" applyFill="1" applyBorder="1" applyAlignment="1">
      <alignment horizontal="center" vertical="top"/>
    </xf>
    <xf numFmtId="0" fontId="13" fillId="2" borderId="0" xfId="0" applyFont="1" applyFill="1" applyBorder="1" applyAlignment="1">
      <alignment vertical="top"/>
    </xf>
    <xf numFmtId="0" fontId="13" fillId="3" borderId="0" xfId="0" applyFont="1" applyFill="1" applyBorder="1" applyAlignment="1">
      <alignment horizontal="center" vertical="top"/>
    </xf>
    <xf numFmtId="49" fontId="7" fillId="2" borderId="0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164" fontId="1" fillId="4" borderId="0" xfId="0" applyNumberFormat="1" applyFont="1" applyFill="1" applyBorder="1" applyAlignment="1">
      <alignment horizontal="right" vertical="center" wrapText="1"/>
    </xf>
    <xf numFmtId="164" fontId="10" fillId="4" borderId="0" xfId="0" applyNumberFormat="1" applyFont="1" applyFill="1" applyBorder="1" applyAlignment="1">
      <alignment horizontal="right" vertical="center" wrapText="1"/>
    </xf>
    <xf numFmtId="49" fontId="12" fillId="0" borderId="0" xfId="0" applyNumberFormat="1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164" fontId="12" fillId="2" borderId="0" xfId="0" applyNumberFormat="1" applyFont="1" applyFill="1" applyBorder="1" applyAlignment="1">
      <alignment horizontal="right" vertical="top" wrapText="1"/>
    </xf>
    <xf numFmtId="0" fontId="17" fillId="0" borderId="0" xfId="0" applyFont="1"/>
    <xf numFmtId="0" fontId="1" fillId="2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right" vertical="top" wrapText="1"/>
    </xf>
    <xf numFmtId="164" fontId="16" fillId="2" borderId="0" xfId="0" applyNumberFormat="1" applyFont="1" applyFill="1" applyBorder="1" applyAlignment="1">
      <alignment horizontal="right" vertical="top"/>
    </xf>
    <xf numFmtId="165" fontId="16" fillId="2" borderId="0" xfId="0" applyNumberFormat="1" applyFont="1" applyFill="1" applyBorder="1" applyAlignment="1">
      <alignment horizontal="right" vertical="top"/>
    </xf>
    <xf numFmtId="49" fontId="9" fillId="0" borderId="0" xfId="0" applyNumberFormat="1" applyFont="1" applyBorder="1" applyAlignment="1">
      <alignment horizontal="left" vertical="top" wrapText="1"/>
    </xf>
    <xf numFmtId="0" fontId="1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4" fontId="13" fillId="2" borderId="0" xfId="0" applyNumberFormat="1" applyFont="1" applyFill="1" applyBorder="1" applyAlignment="1">
      <alignment horizontal="right" vertical="top"/>
    </xf>
    <xf numFmtId="0" fontId="16" fillId="3" borderId="0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center" vertical="top"/>
    </xf>
    <xf numFmtId="49" fontId="9" fillId="0" borderId="0" xfId="0" applyNumberFormat="1" applyFont="1" applyAlignment="1">
      <alignment horizontal="left" vertical="top" wrapText="1"/>
    </xf>
    <xf numFmtId="0" fontId="9" fillId="0" borderId="0" xfId="1" applyFont="1" applyFill="1" applyBorder="1" applyAlignment="1">
      <alignment horizontal="left" vertical="top" wrapText="1"/>
    </xf>
    <xf numFmtId="0" fontId="12" fillId="0" borderId="0" xfId="1" applyFont="1" applyFill="1" applyBorder="1" applyAlignment="1">
      <alignment horizontal="left" vertical="top" wrapText="1"/>
    </xf>
    <xf numFmtId="0" fontId="12" fillId="0" borderId="5" xfId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8" fillId="0" borderId="0" xfId="0" applyNumberFormat="1" applyFont="1" applyFill="1" applyAlignment="1">
      <alignment horizontal="right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right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A143"/>
  <sheetViews>
    <sheetView tabSelected="1" showWhiteSpace="0" view="pageBreakPreview" zoomScale="60" zoomScaleNormal="100" zoomScalePageLayoutView="86" workbookViewId="0">
      <selection activeCell="T11" sqref="T11"/>
    </sheetView>
  </sheetViews>
  <sheetFormatPr defaultRowHeight="15"/>
  <cols>
    <col min="1" max="1" width="2.42578125" style="1" customWidth="1"/>
    <col min="2" max="2" width="46" style="2" customWidth="1"/>
    <col min="3" max="3" width="7.85546875" style="2" customWidth="1"/>
    <col min="4" max="4" width="8" style="3" customWidth="1"/>
    <col min="5" max="5" width="7.28515625" style="3" customWidth="1"/>
    <col min="6" max="6" width="11.28515625" style="3" customWidth="1"/>
    <col min="7" max="7" width="6.28515625" style="3" customWidth="1"/>
    <col min="8" max="8" width="16.5703125" style="1" customWidth="1"/>
    <col min="9" max="9" width="15.28515625" style="1" hidden="1" customWidth="1"/>
    <col min="10" max="10" width="10.140625" style="1" hidden="1" customWidth="1"/>
    <col min="11" max="11" width="0" style="1" hidden="1" customWidth="1"/>
    <col min="12" max="12" width="9.5703125" style="1" hidden="1" customWidth="1"/>
    <col min="13" max="14" width="13.28515625" style="1" hidden="1" customWidth="1"/>
    <col min="15" max="15" width="8.7109375" style="1" hidden="1" customWidth="1"/>
    <col min="16" max="16" width="0" style="1" hidden="1" customWidth="1"/>
    <col min="17" max="17" width="13.28515625" style="1" hidden="1" customWidth="1"/>
    <col min="18" max="18" width="13.42578125" style="1" hidden="1" customWidth="1"/>
    <col min="19" max="19" width="11.7109375" style="1" hidden="1" customWidth="1"/>
    <col min="20" max="20" width="14.85546875" style="1" customWidth="1"/>
    <col min="21" max="21" width="15.42578125" style="1" customWidth="1"/>
    <col min="22" max="261" width="9.140625" style="1"/>
    <col min="262" max="262" width="2.42578125" style="1" customWidth="1"/>
    <col min="263" max="263" width="60.7109375" style="1" customWidth="1"/>
    <col min="264" max="264" width="6.5703125" style="1" customWidth="1"/>
    <col min="265" max="265" width="7.28515625" style="1" customWidth="1"/>
    <col min="266" max="266" width="11.28515625" style="1" customWidth="1"/>
    <col min="267" max="267" width="6.28515625" style="1" customWidth="1"/>
    <col min="268" max="268" width="14.85546875" style="1" customWidth="1"/>
    <col min="269" max="269" width="13.28515625" style="1" customWidth="1"/>
    <col min="270" max="270" width="9.140625" style="1"/>
    <col min="271" max="271" width="0" style="1" hidden="1" customWidth="1"/>
    <col min="272" max="272" width="13.28515625" style="1" customWidth="1"/>
    <col min="273" max="273" width="13.85546875" style="1" customWidth="1"/>
    <col min="274" max="274" width="9.140625" style="1"/>
    <col min="275" max="275" width="0" style="1" hidden="1" customWidth="1"/>
    <col min="276" max="517" width="9.140625" style="1"/>
    <col min="518" max="518" width="2.42578125" style="1" customWidth="1"/>
    <col min="519" max="519" width="60.7109375" style="1" customWidth="1"/>
    <col min="520" max="520" width="6.5703125" style="1" customWidth="1"/>
    <col min="521" max="521" width="7.28515625" style="1" customWidth="1"/>
    <col min="522" max="522" width="11.28515625" style="1" customWidth="1"/>
    <col min="523" max="523" width="6.28515625" style="1" customWidth="1"/>
    <col min="524" max="524" width="14.85546875" style="1" customWidth="1"/>
    <col min="525" max="525" width="13.28515625" style="1" customWidth="1"/>
    <col min="526" max="526" width="9.140625" style="1"/>
    <col min="527" max="527" width="0" style="1" hidden="1" customWidth="1"/>
    <col min="528" max="528" width="13.28515625" style="1" customWidth="1"/>
    <col min="529" max="529" width="13.85546875" style="1" customWidth="1"/>
    <col min="530" max="530" width="9.140625" style="1"/>
    <col min="531" max="531" width="0" style="1" hidden="1" customWidth="1"/>
    <col min="532" max="773" width="9.140625" style="1"/>
    <col min="774" max="774" width="2.42578125" style="1" customWidth="1"/>
    <col min="775" max="775" width="60.7109375" style="1" customWidth="1"/>
    <col min="776" max="776" width="6.5703125" style="1" customWidth="1"/>
    <col min="777" max="777" width="7.28515625" style="1" customWidth="1"/>
    <col min="778" max="778" width="11.28515625" style="1" customWidth="1"/>
    <col min="779" max="779" width="6.28515625" style="1" customWidth="1"/>
    <col min="780" max="780" width="14.85546875" style="1" customWidth="1"/>
    <col min="781" max="781" width="13.28515625" style="1" customWidth="1"/>
    <col min="782" max="782" width="9.140625" style="1"/>
    <col min="783" max="783" width="0" style="1" hidden="1" customWidth="1"/>
    <col min="784" max="784" width="13.28515625" style="1" customWidth="1"/>
    <col min="785" max="785" width="13.85546875" style="1" customWidth="1"/>
    <col min="786" max="786" width="9.140625" style="1"/>
    <col min="787" max="787" width="0" style="1" hidden="1" customWidth="1"/>
    <col min="788" max="1029" width="9.140625" style="1"/>
    <col min="1030" max="1030" width="2.42578125" style="1" customWidth="1"/>
    <col min="1031" max="1031" width="60.7109375" style="1" customWidth="1"/>
    <col min="1032" max="1032" width="6.5703125" style="1" customWidth="1"/>
    <col min="1033" max="1033" width="7.28515625" style="1" customWidth="1"/>
    <col min="1034" max="1034" width="11.28515625" style="1" customWidth="1"/>
    <col min="1035" max="1035" width="6.28515625" style="1" customWidth="1"/>
    <col min="1036" max="1036" width="14.85546875" style="1" customWidth="1"/>
    <col min="1037" max="1037" width="13.28515625" style="1" customWidth="1"/>
    <col min="1038" max="1038" width="9.140625" style="1"/>
    <col min="1039" max="1039" width="0" style="1" hidden="1" customWidth="1"/>
    <col min="1040" max="1040" width="13.28515625" style="1" customWidth="1"/>
    <col min="1041" max="1041" width="13.85546875" style="1" customWidth="1"/>
    <col min="1042" max="1042" width="9.140625" style="1"/>
    <col min="1043" max="1043" width="0" style="1" hidden="1" customWidth="1"/>
    <col min="1044" max="1285" width="9.140625" style="1"/>
    <col min="1286" max="1286" width="2.42578125" style="1" customWidth="1"/>
    <col min="1287" max="1287" width="60.7109375" style="1" customWidth="1"/>
    <col min="1288" max="1288" width="6.5703125" style="1" customWidth="1"/>
    <col min="1289" max="1289" width="7.28515625" style="1" customWidth="1"/>
    <col min="1290" max="1290" width="11.28515625" style="1" customWidth="1"/>
    <col min="1291" max="1291" width="6.28515625" style="1" customWidth="1"/>
    <col min="1292" max="1292" width="14.85546875" style="1" customWidth="1"/>
    <col min="1293" max="1293" width="13.28515625" style="1" customWidth="1"/>
    <col min="1294" max="1294" width="9.140625" style="1"/>
    <col min="1295" max="1295" width="0" style="1" hidden="1" customWidth="1"/>
    <col min="1296" max="1296" width="13.28515625" style="1" customWidth="1"/>
    <col min="1297" max="1297" width="13.85546875" style="1" customWidth="1"/>
    <col min="1298" max="1298" width="9.140625" style="1"/>
    <col min="1299" max="1299" width="0" style="1" hidden="1" customWidth="1"/>
    <col min="1300" max="1541" width="9.140625" style="1"/>
    <col min="1542" max="1542" width="2.42578125" style="1" customWidth="1"/>
    <col min="1543" max="1543" width="60.7109375" style="1" customWidth="1"/>
    <col min="1544" max="1544" width="6.5703125" style="1" customWidth="1"/>
    <col min="1545" max="1545" width="7.28515625" style="1" customWidth="1"/>
    <col min="1546" max="1546" width="11.28515625" style="1" customWidth="1"/>
    <col min="1547" max="1547" width="6.28515625" style="1" customWidth="1"/>
    <col min="1548" max="1548" width="14.85546875" style="1" customWidth="1"/>
    <col min="1549" max="1549" width="13.28515625" style="1" customWidth="1"/>
    <col min="1550" max="1550" width="9.140625" style="1"/>
    <col min="1551" max="1551" width="0" style="1" hidden="1" customWidth="1"/>
    <col min="1552" max="1552" width="13.28515625" style="1" customWidth="1"/>
    <col min="1553" max="1553" width="13.85546875" style="1" customWidth="1"/>
    <col min="1554" max="1554" width="9.140625" style="1"/>
    <col min="1555" max="1555" width="0" style="1" hidden="1" customWidth="1"/>
    <col min="1556" max="1797" width="9.140625" style="1"/>
    <col min="1798" max="1798" width="2.42578125" style="1" customWidth="1"/>
    <col min="1799" max="1799" width="60.7109375" style="1" customWidth="1"/>
    <col min="1800" max="1800" width="6.5703125" style="1" customWidth="1"/>
    <col min="1801" max="1801" width="7.28515625" style="1" customWidth="1"/>
    <col min="1802" max="1802" width="11.28515625" style="1" customWidth="1"/>
    <col min="1803" max="1803" width="6.28515625" style="1" customWidth="1"/>
    <col min="1804" max="1804" width="14.85546875" style="1" customWidth="1"/>
    <col min="1805" max="1805" width="13.28515625" style="1" customWidth="1"/>
    <col min="1806" max="1806" width="9.140625" style="1"/>
    <col min="1807" max="1807" width="0" style="1" hidden="1" customWidth="1"/>
    <col min="1808" max="1808" width="13.28515625" style="1" customWidth="1"/>
    <col min="1809" max="1809" width="13.85546875" style="1" customWidth="1"/>
    <col min="1810" max="1810" width="9.140625" style="1"/>
    <col min="1811" max="1811" width="0" style="1" hidden="1" customWidth="1"/>
    <col min="1812" max="2053" width="9.140625" style="1"/>
    <col min="2054" max="2054" width="2.42578125" style="1" customWidth="1"/>
    <col min="2055" max="2055" width="60.7109375" style="1" customWidth="1"/>
    <col min="2056" max="2056" width="6.5703125" style="1" customWidth="1"/>
    <col min="2057" max="2057" width="7.28515625" style="1" customWidth="1"/>
    <col min="2058" max="2058" width="11.28515625" style="1" customWidth="1"/>
    <col min="2059" max="2059" width="6.28515625" style="1" customWidth="1"/>
    <col min="2060" max="2060" width="14.85546875" style="1" customWidth="1"/>
    <col min="2061" max="2061" width="13.28515625" style="1" customWidth="1"/>
    <col min="2062" max="2062" width="9.140625" style="1"/>
    <col min="2063" max="2063" width="0" style="1" hidden="1" customWidth="1"/>
    <col min="2064" max="2064" width="13.28515625" style="1" customWidth="1"/>
    <col min="2065" max="2065" width="13.85546875" style="1" customWidth="1"/>
    <col min="2066" max="2066" width="9.140625" style="1"/>
    <col min="2067" max="2067" width="0" style="1" hidden="1" customWidth="1"/>
    <col min="2068" max="2309" width="9.140625" style="1"/>
    <col min="2310" max="2310" width="2.42578125" style="1" customWidth="1"/>
    <col min="2311" max="2311" width="60.7109375" style="1" customWidth="1"/>
    <col min="2312" max="2312" width="6.5703125" style="1" customWidth="1"/>
    <col min="2313" max="2313" width="7.28515625" style="1" customWidth="1"/>
    <col min="2314" max="2314" width="11.28515625" style="1" customWidth="1"/>
    <col min="2315" max="2315" width="6.28515625" style="1" customWidth="1"/>
    <col min="2316" max="2316" width="14.85546875" style="1" customWidth="1"/>
    <col min="2317" max="2317" width="13.28515625" style="1" customWidth="1"/>
    <col min="2318" max="2318" width="9.140625" style="1"/>
    <col min="2319" max="2319" width="0" style="1" hidden="1" customWidth="1"/>
    <col min="2320" max="2320" width="13.28515625" style="1" customWidth="1"/>
    <col min="2321" max="2321" width="13.85546875" style="1" customWidth="1"/>
    <col min="2322" max="2322" width="9.140625" style="1"/>
    <col min="2323" max="2323" width="0" style="1" hidden="1" customWidth="1"/>
    <col min="2324" max="2565" width="9.140625" style="1"/>
    <col min="2566" max="2566" width="2.42578125" style="1" customWidth="1"/>
    <col min="2567" max="2567" width="60.7109375" style="1" customWidth="1"/>
    <col min="2568" max="2568" width="6.5703125" style="1" customWidth="1"/>
    <col min="2569" max="2569" width="7.28515625" style="1" customWidth="1"/>
    <col min="2570" max="2570" width="11.28515625" style="1" customWidth="1"/>
    <col min="2571" max="2571" width="6.28515625" style="1" customWidth="1"/>
    <col min="2572" max="2572" width="14.85546875" style="1" customWidth="1"/>
    <col min="2573" max="2573" width="13.28515625" style="1" customWidth="1"/>
    <col min="2574" max="2574" width="9.140625" style="1"/>
    <col min="2575" max="2575" width="0" style="1" hidden="1" customWidth="1"/>
    <col min="2576" max="2576" width="13.28515625" style="1" customWidth="1"/>
    <col min="2577" max="2577" width="13.85546875" style="1" customWidth="1"/>
    <col min="2578" max="2578" width="9.140625" style="1"/>
    <col min="2579" max="2579" width="0" style="1" hidden="1" customWidth="1"/>
    <col min="2580" max="2821" width="9.140625" style="1"/>
    <col min="2822" max="2822" width="2.42578125" style="1" customWidth="1"/>
    <col min="2823" max="2823" width="60.7109375" style="1" customWidth="1"/>
    <col min="2824" max="2824" width="6.5703125" style="1" customWidth="1"/>
    <col min="2825" max="2825" width="7.28515625" style="1" customWidth="1"/>
    <col min="2826" max="2826" width="11.28515625" style="1" customWidth="1"/>
    <col min="2827" max="2827" width="6.28515625" style="1" customWidth="1"/>
    <col min="2828" max="2828" width="14.85546875" style="1" customWidth="1"/>
    <col min="2829" max="2829" width="13.28515625" style="1" customWidth="1"/>
    <col min="2830" max="2830" width="9.140625" style="1"/>
    <col min="2831" max="2831" width="0" style="1" hidden="1" customWidth="1"/>
    <col min="2832" max="2832" width="13.28515625" style="1" customWidth="1"/>
    <col min="2833" max="2833" width="13.85546875" style="1" customWidth="1"/>
    <col min="2834" max="2834" width="9.140625" style="1"/>
    <col min="2835" max="2835" width="0" style="1" hidden="1" customWidth="1"/>
    <col min="2836" max="3077" width="9.140625" style="1"/>
    <col min="3078" max="3078" width="2.42578125" style="1" customWidth="1"/>
    <col min="3079" max="3079" width="60.7109375" style="1" customWidth="1"/>
    <col min="3080" max="3080" width="6.5703125" style="1" customWidth="1"/>
    <col min="3081" max="3081" width="7.28515625" style="1" customWidth="1"/>
    <col min="3082" max="3082" width="11.28515625" style="1" customWidth="1"/>
    <col min="3083" max="3083" width="6.28515625" style="1" customWidth="1"/>
    <col min="3084" max="3084" width="14.85546875" style="1" customWidth="1"/>
    <col min="3085" max="3085" width="13.28515625" style="1" customWidth="1"/>
    <col min="3086" max="3086" width="9.140625" style="1"/>
    <col min="3087" max="3087" width="0" style="1" hidden="1" customWidth="1"/>
    <col min="3088" max="3088" width="13.28515625" style="1" customWidth="1"/>
    <col min="3089" max="3089" width="13.85546875" style="1" customWidth="1"/>
    <col min="3090" max="3090" width="9.140625" style="1"/>
    <col min="3091" max="3091" width="0" style="1" hidden="1" customWidth="1"/>
    <col min="3092" max="3333" width="9.140625" style="1"/>
    <col min="3334" max="3334" width="2.42578125" style="1" customWidth="1"/>
    <col min="3335" max="3335" width="60.7109375" style="1" customWidth="1"/>
    <col min="3336" max="3336" width="6.5703125" style="1" customWidth="1"/>
    <col min="3337" max="3337" width="7.28515625" style="1" customWidth="1"/>
    <col min="3338" max="3338" width="11.28515625" style="1" customWidth="1"/>
    <col min="3339" max="3339" width="6.28515625" style="1" customWidth="1"/>
    <col min="3340" max="3340" width="14.85546875" style="1" customWidth="1"/>
    <col min="3341" max="3341" width="13.28515625" style="1" customWidth="1"/>
    <col min="3342" max="3342" width="9.140625" style="1"/>
    <col min="3343" max="3343" width="0" style="1" hidden="1" customWidth="1"/>
    <col min="3344" max="3344" width="13.28515625" style="1" customWidth="1"/>
    <col min="3345" max="3345" width="13.85546875" style="1" customWidth="1"/>
    <col min="3346" max="3346" width="9.140625" style="1"/>
    <col min="3347" max="3347" width="0" style="1" hidden="1" customWidth="1"/>
    <col min="3348" max="3589" width="9.140625" style="1"/>
    <col min="3590" max="3590" width="2.42578125" style="1" customWidth="1"/>
    <col min="3591" max="3591" width="60.7109375" style="1" customWidth="1"/>
    <col min="3592" max="3592" width="6.5703125" style="1" customWidth="1"/>
    <col min="3593" max="3593" width="7.28515625" style="1" customWidth="1"/>
    <col min="3594" max="3594" width="11.28515625" style="1" customWidth="1"/>
    <col min="3595" max="3595" width="6.28515625" style="1" customWidth="1"/>
    <col min="3596" max="3596" width="14.85546875" style="1" customWidth="1"/>
    <col min="3597" max="3597" width="13.28515625" style="1" customWidth="1"/>
    <col min="3598" max="3598" width="9.140625" style="1"/>
    <col min="3599" max="3599" width="0" style="1" hidden="1" customWidth="1"/>
    <col min="3600" max="3600" width="13.28515625" style="1" customWidth="1"/>
    <col min="3601" max="3601" width="13.85546875" style="1" customWidth="1"/>
    <col min="3602" max="3602" width="9.140625" style="1"/>
    <col min="3603" max="3603" width="0" style="1" hidden="1" customWidth="1"/>
    <col min="3604" max="3845" width="9.140625" style="1"/>
    <col min="3846" max="3846" width="2.42578125" style="1" customWidth="1"/>
    <col min="3847" max="3847" width="60.7109375" style="1" customWidth="1"/>
    <col min="3848" max="3848" width="6.5703125" style="1" customWidth="1"/>
    <col min="3849" max="3849" width="7.28515625" style="1" customWidth="1"/>
    <col min="3850" max="3850" width="11.28515625" style="1" customWidth="1"/>
    <col min="3851" max="3851" width="6.28515625" style="1" customWidth="1"/>
    <col min="3852" max="3852" width="14.85546875" style="1" customWidth="1"/>
    <col min="3853" max="3853" width="13.28515625" style="1" customWidth="1"/>
    <col min="3854" max="3854" width="9.140625" style="1"/>
    <col min="3855" max="3855" width="0" style="1" hidden="1" customWidth="1"/>
    <col min="3856" max="3856" width="13.28515625" style="1" customWidth="1"/>
    <col min="3857" max="3857" width="13.85546875" style="1" customWidth="1"/>
    <col min="3858" max="3858" width="9.140625" style="1"/>
    <col min="3859" max="3859" width="0" style="1" hidden="1" customWidth="1"/>
    <col min="3860" max="4101" width="9.140625" style="1"/>
    <col min="4102" max="4102" width="2.42578125" style="1" customWidth="1"/>
    <col min="4103" max="4103" width="60.7109375" style="1" customWidth="1"/>
    <col min="4104" max="4104" width="6.5703125" style="1" customWidth="1"/>
    <col min="4105" max="4105" width="7.28515625" style="1" customWidth="1"/>
    <col min="4106" max="4106" width="11.28515625" style="1" customWidth="1"/>
    <col min="4107" max="4107" width="6.28515625" style="1" customWidth="1"/>
    <col min="4108" max="4108" width="14.85546875" style="1" customWidth="1"/>
    <col min="4109" max="4109" width="13.28515625" style="1" customWidth="1"/>
    <col min="4110" max="4110" width="9.140625" style="1"/>
    <col min="4111" max="4111" width="0" style="1" hidden="1" customWidth="1"/>
    <col min="4112" max="4112" width="13.28515625" style="1" customWidth="1"/>
    <col min="4113" max="4113" width="13.85546875" style="1" customWidth="1"/>
    <col min="4114" max="4114" width="9.140625" style="1"/>
    <col min="4115" max="4115" width="0" style="1" hidden="1" customWidth="1"/>
    <col min="4116" max="4357" width="9.140625" style="1"/>
    <col min="4358" max="4358" width="2.42578125" style="1" customWidth="1"/>
    <col min="4359" max="4359" width="60.7109375" style="1" customWidth="1"/>
    <col min="4360" max="4360" width="6.5703125" style="1" customWidth="1"/>
    <col min="4361" max="4361" width="7.28515625" style="1" customWidth="1"/>
    <col min="4362" max="4362" width="11.28515625" style="1" customWidth="1"/>
    <col min="4363" max="4363" width="6.28515625" style="1" customWidth="1"/>
    <col min="4364" max="4364" width="14.85546875" style="1" customWidth="1"/>
    <col min="4365" max="4365" width="13.28515625" style="1" customWidth="1"/>
    <col min="4366" max="4366" width="9.140625" style="1"/>
    <col min="4367" max="4367" width="0" style="1" hidden="1" customWidth="1"/>
    <col min="4368" max="4368" width="13.28515625" style="1" customWidth="1"/>
    <col min="4369" max="4369" width="13.85546875" style="1" customWidth="1"/>
    <col min="4370" max="4370" width="9.140625" style="1"/>
    <col min="4371" max="4371" width="0" style="1" hidden="1" customWidth="1"/>
    <col min="4372" max="4613" width="9.140625" style="1"/>
    <col min="4614" max="4614" width="2.42578125" style="1" customWidth="1"/>
    <col min="4615" max="4615" width="60.7109375" style="1" customWidth="1"/>
    <col min="4616" max="4616" width="6.5703125" style="1" customWidth="1"/>
    <col min="4617" max="4617" width="7.28515625" style="1" customWidth="1"/>
    <col min="4618" max="4618" width="11.28515625" style="1" customWidth="1"/>
    <col min="4619" max="4619" width="6.28515625" style="1" customWidth="1"/>
    <col min="4620" max="4620" width="14.85546875" style="1" customWidth="1"/>
    <col min="4621" max="4621" width="13.28515625" style="1" customWidth="1"/>
    <col min="4622" max="4622" width="9.140625" style="1"/>
    <col min="4623" max="4623" width="0" style="1" hidden="1" customWidth="1"/>
    <col min="4624" max="4624" width="13.28515625" style="1" customWidth="1"/>
    <col min="4625" max="4625" width="13.85546875" style="1" customWidth="1"/>
    <col min="4626" max="4626" width="9.140625" style="1"/>
    <col min="4627" max="4627" width="0" style="1" hidden="1" customWidth="1"/>
    <col min="4628" max="4869" width="9.140625" style="1"/>
    <col min="4870" max="4870" width="2.42578125" style="1" customWidth="1"/>
    <col min="4871" max="4871" width="60.7109375" style="1" customWidth="1"/>
    <col min="4872" max="4872" width="6.5703125" style="1" customWidth="1"/>
    <col min="4873" max="4873" width="7.28515625" style="1" customWidth="1"/>
    <col min="4874" max="4874" width="11.28515625" style="1" customWidth="1"/>
    <col min="4875" max="4875" width="6.28515625" style="1" customWidth="1"/>
    <col min="4876" max="4876" width="14.85546875" style="1" customWidth="1"/>
    <col min="4877" max="4877" width="13.28515625" style="1" customWidth="1"/>
    <col min="4878" max="4878" width="9.140625" style="1"/>
    <col min="4879" max="4879" width="0" style="1" hidden="1" customWidth="1"/>
    <col min="4880" max="4880" width="13.28515625" style="1" customWidth="1"/>
    <col min="4881" max="4881" width="13.85546875" style="1" customWidth="1"/>
    <col min="4882" max="4882" width="9.140625" style="1"/>
    <col min="4883" max="4883" width="0" style="1" hidden="1" customWidth="1"/>
    <col min="4884" max="5125" width="9.140625" style="1"/>
    <col min="5126" max="5126" width="2.42578125" style="1" customWidth="1"/>
    <col min="5127" max="5127" width="60.7109375" style="1" customWidth="1"/>
    <col min="5128" max="5128" width="6.5703125" style="1" customWidth="1"/>
    <col min="5129" max="5129" width="7.28515625" style="1" customWidth="1"/>
    <col min="5130" max="5130" width="11.28515625" style="1" customWidth="1"/>
    <col min="5131" max="5131" width="6.28515625" style="1" customWidth="1"/>
    <col min="5132" max="5132" width="14.85546875" style="1" customWidth="1"/>
    <col min="5133" max="5133" width="13.28515625" style="1" customWidth="1"/>
    <col min="5134" max="5134" width="9.140625" style="1"/>
    <col min="5135" max="5135" width="0" style="1" hidden="1" customWidth="1"/>
    <col min="5136" max="5136" width="13.28515625" style="1" customWidth="1"/>
    <col min="5137" max="5137" width="13.85546875" style="1" customWidth="1"/>
    <col min="5138" max="5138" width="9.140625" style="1"/>
    <col min="5139" max="5139" width="0" style="1" hidden="1" customWidth="1"/>
    <col min="5140" max="5381" width="9.140625" style="1"/>
    <col min="5382" max="5382" width="2.42578125" style="1" customWidth="1"/>
    <col min="5383" max="5383" width="60.7109375" style="1" customWidth="1"/>
    <col min="5384" max="5384" width="6.5703125" style="1" customWidth="1"/>
    <col min="5385" max="5385" width="7.28515625" style="1" customWidth="1"/>
    <col min="5386" max="5386" width="11.28515625" style="1" customWidth="1"/>
    <col min="5387" max="5387" width="6.28515625" style="1" customWidth="1"/>
    <col min="5388" max="5388" width="14.85546875" style="1" customWidth="1"/>
    <col min="5389" max="5389" width="13.28515625" style="1" customWidth="1"/>
    <col min="5390" max="5390" width="9.140625" style="1"/>
    <col min="5391" max="5391" width="0" style="1" hidden="1" customWidth="1"/>
    <col min="5392" max="5392" width="13.28515625" style="1" customWidth="1"/>
    <col min="5393" max="5393" width="13.85546875" style="1" customWidth="1"/>
    <col min="5394" max="5394" width="9.140625" style="1"/>
    <col min="5395" max="5395" width="0" style="1" hidden="1" customWidth="1"/>
    <col min="5396" max="5637" width="9.140625" style="1"/>
    <col min="5638" max="5638" width="2.42578125" style="1" customWidth="1"/>
    <col min="5639" max="5639" width="60.7109375" style="1" customWidth="1"/>
    <col min="5640" max="5640" width="6.5703125" style="1" customWidth="1"/>
    <col min="5641" max="5641" width="7.28515625" style="1" customWidth="1"/>
    <col min="5642" max="5642" width="11.28515625" style="1" customWidth="1"/>
    <col min="5643" max="5643" width="6.28515625" style="1" customWidth="1"/>
    <col min="5644" max="5644" width="14.85546875" style="1" customWidth="1"/>
    <col min="5645" max="5645" width="13.28515625" style="1" customWidth="1"/>
    <col min="5646" max="5646" width="9.140625" style="1"/>
    <col min="5647" max="5647" width="0" style="1" hidden="1" customWidth="1"/>
    <col min="5648" max="5648" width="13.28515625" style="1" customWidth="1"/>
    <col min="5649" max="5649" width="13.85546875" style="1" customWidth="1"/>
    <col min="5650" max="5650" width="9.140625" style="1"/>
    <col min="5651" max="5651" width="0" style="1" hidden="1" customWidth="1"/>
    <col min="5652" max="5893" width="9.140625" style="1"/>
    <col min="5894" max="5894" width="2.42578125" style="1" customWidth="1"/>
    <col min="5895" max="5895" width="60.7109375" style="1" customWidth="1"/>
    <col min="5896" max="5896" width="6.5703125" style="1" customWidth="1"/>
    <col min="5897" max="5897" width="7.28515625" style="1" customWidth="1"/>
    <col min="5898" max="5898" width="11.28515625" style="1" customWidth="1"/>
    <col min="5899" max="5899" width="6.28515625" style="1" customWidth="1"/>
    <col min="5900" max="5900" width="14.85546875" style="1" customWidth="1"/>
    <col min="5901" max="5901" width="13.28515625" style="1" customWidth="1"/>
    <col min="5902" max="5902" width="9.140625" style="1"/>
    <col min="5903" max="5903" width="0" style="1" hidden="1" customWidth="1"/>
    <col min="5904" max="5904" width="13.28515625" style="1" customWidth="1"/>
    <col min="5905" max="5905" width="13.85546875" style="1" customWidth="1"/>
    <col min="5906" max="5906" width="9.140625" style="1"/>
    <col min="5907" max="5907" width="0" style="1" hidden="1" customWidth="1"/>
    <col min="5908" max="6149" width="9.140625" style="1"/>
    <col min="6150" max="6150" width="2.42578125" style="1" customWidth="1"/>
    <col min="6151" max="6151" width="60.7109375" style="1" customWidth="1"/>
    <col min="6152" max="6152" width="6.5703125" style="1" customWidth="1"/>
    <col min="6153" max="6153" width="7.28515625" style="1" customWidth="1"/>
    <col min="6154" max="6154" width="11.28515625" style="1" customWidth="1"/>
    <col min="6155" max="6155" width="6.28515625" style="1" customWidth="1"/>
    <col min="6156" max="6156" width="14.85546875" style="1" customWidth="1"/>
    <col min="6157" max="6157" width="13.28515625" style="1" customWidth="1"/>
    <col min="6158" max="6158" width="9.140625" style="1"/>
    <col min="6159" max="6159" width="0" style="1" hidden="1" customWidth="1"/>
    <col min="6160" max="6160" width="13.28515625" style="1" customWidth="1"/>
    <col min="6161" max="6161" width="13.85546875" style="1" customWidth="1"/>
    <col min="6162" max="6162" width="9.140625" style="1"/>
    <col min="6163" max="6163" width="0" style="1" hidden="1" customWidth="1"/>
    <col min="6164" max="6405" width="9.140625" style="1"/>
    <col min="6406" max="6406" width="2.42578125" style="1" customWidth="1"/>
    <col min="6407" max="6407" width="60.7109375" style="1" customWidth="1"/>
    <col min="6408" max="6408" width="6.5703125" style="1" customWidth="1"/>
    <col min="6409" max="6409" width="7.28515625" style="1" customWidth="1"/>
    <col min="6410" max="6410" width="11.28515625" style="1" customWidth="1"/>
    <col min="6411" max="6411" width="6.28515625" style="1" customWidth="1"/>
    <col min="6412" max="6412" width="14.85546875" style="1" customWidth="1"/>
    <col min="6413" max="6413" width="13.28515625" style="1" customWidth="1"/>
    <col min="6414" max="6414" width="9.140625" style="1"/>
    <col min="6415" max="6415" width="0" style="1" hidden="1" customWidth="1"/>
    <col min="6416" max="6416" width="13.28515625" style="1" customWidth="1"/>
    <col min="6417" max="6417" width="13.85546875" style="1" customWidth="1"/>
    <col min="6418" max="6418" width="9.140625" style="1"/>
    <col min="6419" max="6419" width="0" style="1" hidden="1" customWidth="1"/>
    <col min="6420" max="6661" width="9.140625" style="1"/>
    <col min="6662" max="6662" width="2.42578125" style="1" customWidth="1"/>
    <col min="6663" max="6663" width="60.7109375" style="1" customWidth="1"/>
    <col min="6664" max="6664" width="6.5703125" style="1" customWidth="1"/>
    <col min="6665" max="6665" width="7.28515625" style="1" customWidth="1"/>
    <col min="6666" max="6666" width="11.28515625" style="1" customWidth="1"/>
    <col min="6667" max="6667" width="6.28515625" style="1" customWidth="1"/>
    <col min="6668" max="6668" width="14.85546875" style="1" customWidth="1"/>
    <col min="6669" max="6669" width="13.28515625" style="1" customWidth="1"/>
    <col min="6670" max="6670" width="9.140625" style="1"/>
    <col min="6671" max="6671" width="0" style="1" hidden="1" customWidth="1"/>
    <col min="6672" max="6672" width="13.28515625" style="1" customWidth="1"/>
    <col min="6673" max="6673" width="13.85546875" style="1" customWidth="1"/>
    <col min="6674" max="6674" width="9.140625" style="1"/>
    <col min="6675" max="6675" width="0" style="1" hidden="1" customWidth="1"/>
    <col min="6676" max="6917" width="9.140625" style="1"/>
    <col min="6918" max="6918" width="2.42578125" style="1" customWidth="1"/>
    <col min="6919" max="6919" width="60.7109375" style="1" customWidth="1"/>
    <col min="6920" max="6920" width="6.5703125" style="1" customWidth="1"/>
    <col min="6921" max="6921" width="7.28515625" style="1" customWidth="1"/>
    <col min="6922" max="6922" width="11.28515625" style="1" customWidth="1"/>
    <col min="6923" max="6923" width="6.28515625" style="1" customWidth="1"/>
    <col min="6924" max="6924" width="14.85546875" style="1" customWidth="1"/>
    <col min="6925" max="6925" width="13.28515625" style="1" customWidth="1"/>
    <col min="6926" max="6926" width="9.140625" style="1"/>
    <col min="6927" max="6927" width="0" style="1" hidden="1" customWidth="1"/>
    <col min="6928" max="6928" width="13.28515625" style="1" customWidth="1"/>
    <col min="6929" max="6929" width="13.85546875" style="1" customWidth="1"/>
    <col min="6930" max="6930" width="9.140625" style="1"/>
    <col min="6931" max="6931" width="0" style="1" hidden="1" customWidth="1"/>
    <col min="6932" max="7173" width="9.140625" style="1"/>
    <col min="7174" max="7174" width="2.42578125" style="1" customWidth="1"/>
    <col min="7175" max="7175" width="60.7109375" style="1" customWidth="1"/>
    <col min="7176" max="7176" width="6.5703125" style="1" customWidth="1"/>
    <col min="7177" max="7177" width="7.28515625" style="1" customWidth="1"/>
    <col min="7178" max="7178" width="11.28515625" style="1" customWidth="1"/>
    <col min="7179" max="7179" width="6.28515625" style="1" customWidth="1"/>
    <col min="7180" max="7180" width="14.85546875" style="1" customWidth="1"/>
    <col min="7181" max="7181" width="13.28515625" style="1" customWidth="1"/>
    <col min="7182" max="7182" width="9.140625" style="1"/>
    <col min="7183" max="7183" width="0" style="1" hidden="1" customWidth="1"/>
    <col min="7184" max="7184" width="13.28515625" style="1" customWidth="1"/>
    <col min="7185" max="7185" width="13.85546875" style="1" customWidth="1"/>
    <col min="7186" max="7186" width="9.140625" style="1"/>
    <col min="7187" max="7187" width="0" style="1" hidden="1" customWidth="1"/>
    <col min="7188" max="7429" width="9.140625" style="1"/>
    <col min="7430" max="7430" width="2.42578125" style="1" customWidth="1"/>
    <col min="7431" max="7431" width="60.7109375" style="1" customWidth="1"/>
    <col min="7432" max="7432" width="6.5703125" style="1" customWidth="1"/>
    <col min="7433" max="7433" width="7.28515625" style="1" customWidth="1"/>
    <col min="7434" max="7434" width="11.28515625" style="1" customWidth="1"/>
    <col min="7435" max="7435" width="6.28515625" style="1" customWidth="1"/>
    <col min="7436" max="7436" width="14.85546875" style="1" customWidth="1"/>
    <col min="7437" max="7437" width="13.28515625" style="1" customWidth="1"/>
    <col min="7438" max="7438" width="9.140625" style="1"/>
    <col min="7439" max="7439" width="0" style="1" hidden="1" customWidth="1"/>
    <col min="7440" max="7440" width="13.28515625" style="1" customWidth="1"/>
    <col min="7441" max="7441" width="13.85546875" style="1" customWidth="1"/>
    <col min="7442" max="7442" width="9.140625" style="1"/>
    <col min="7443" max="7443" width="0" style="1" hidden="1" customWidth="1"/>
    <col min="7444" max="7685" width="9.140625" style="1"/>
    <col min="7686" max="7686" width="2.42578125" style="1" customWidth="1"/>
    <col min="7687" max="7687" width="60.7109375" style="1" customWidth="1"/>
    <col min="7688" max="7688" width="6.5703125" style="1" customWidth="1"/>
    <col min="7689" max="7689" width="7.28515625" style="1" customWidth="1"/>
    <col min="7690" max="7690" width="11.28515625" style="1" customWidth="1"/>
    <col min="7691" max="7691" width="6.28515625" style="1" customWidth="1"/>
    <col min="7692" max="7692" width="14.85546875" style="1" customWidth="1"/>
    <col min="7693" max="7693" width="13.28515625" style="1" customWidth="1"/>
    <col min="7694" max="7694" width="9.140625" style="1"/>
    <col min="7695" max="7695" width="0" style="1" hidden="1" customWidth="1"/>
    <col min="7696" max="7696" width="13.28515625" style="1" customWidth="1"/>
    <col min="7697" max="7697" width="13.85546875" style="1" customWidth="1"/>
    <col min="7698" max="7698" width="9.140625" style="1"/>
    <col min="7699" max="7699" width="0" style="1" hidden="1" customWidth="1"/>
    <col min="7700" max="7941" width="9.140625" style="1"/>
    <col min="7942" max="7942" width="2.42578125" style="1" customWidth="1"/>
    <col min="7943" max="7943" width="60.7109375" style="1" customWidth="1"/>
    <col min="7944" max="7944" width="6.5703125" style="1" customWidth="1"/>
    <col min="7945" max="7945" width="7.28515625" style="1" customWidth="1"/>
    <col min="7946" max="7946" width="11.28515625" style="1" customWidth="1"/>
    <col min="7947" max="7947" width="6.28515625" style="1" customWidth="1"/>
    <col min="7948" max="7948" width="14.85546875" style="1" customWidth="1"/>
    <col min="7949" max="7949" width="13.28515625" style="1" customWidth="1"/>
    <col min="7950" max="7950" width="9.140625" style="1"/>
    <col min="7951" max="7951" width="0" style="1" hidden="1" customWidth="1"/>
    <col min="7952" max="7952" width="13.28515625" style="1" customWidth="1"/>
    <col min="7953" max="7953" width="13.85546875" style="1" customWidth="1"/>
    <col min="7954" max="7954" width="9.140625" style="1"/>
    <col min="7955" max="7955" width="0" style="1" hidden="1" customWidth="1"/>
    <col min="7956" max="8197" width="9.140625" style="1"/>
    <col min="8198" max="8198" width="2.42578125" style="1" customWidth="1"/>
    <col min="8199" max="8199" width="60.7109375" style="1" customWidth="1"/>
    <col min="8200" max="8200" width="6.5703125" style="1" customWidth="1"/>
    <col min="8201" max="8201" width="7.28515625" style="1" customWidth="1"/>
    <col min="8202" max="8202" width="11.28515625" style="1" customWidth="1"/>
    <col min="8203" max="8203" width="6.28515625" style="1" customWidth="1"/>
    <col min="8204" max="8204" width="14.85546875" style="1" customWidth="1"/>
    <col min="8205" max="8205" width="13.28515625" style="1" customWidth="1"/>
    <col min="8206" max="8206" width="9.140625" style="1"/>
    <col min="8207" max="8207" width="0" style="1" hidden="1" customWidth="1"/>
    <col min="8208" max="8208" width="13.28515625" style="1" customWidth="1"/>
    <col min="8209" max="8209" width="13.85546875" style="1" customWidth="1"/>
    <col min="8210" max="8210" width="9.140625" style="1"/>
    <col min="8211" max="8211" width="0" style="1" hidden="1" customWidth="1"/>
    <col min="8212" max="8453" width="9.140625" style="1"/>
    <col min="8454" max="8454" width="2.42578125" style="1" customWidth="1"/>
    <col min="8455" max="8455" width="60.7109375" style="1" customWidth="1"/>
    <col min="8456" max="8456" width="6.5703125" style="1" customWidth="1"/>
    <col min="8457" max="8457" width="7.28515625" style="1" customWidth="1"/>
    <col min="8458" max="8458" width="11.28515625" style="1" customWidth="1"/>
    <col min="8459" max="8459" width="6.28515625" style="1" customWidth="1"/>
    <col min="8460" max="8460" width="14.85546875" style="1" customWidth="1"/>
    <col min="8461" max="8461" width="13.28515625" style="1" customWidth="1"/>
    <col min="8462" max="8462" width="9.140625" style="1"/>
    <col min="8463" max="8463" width="0" style="1" hidden="1" customWidth="1"/>
    <col min="8464" max="8464" width="13.28515625" style="1" customWidth="1"/>
    <col min="8465" max="8465" width="13.85546875" style="1" customWidth="1"/>
    <col min="8466" max="8466" width="9.140625" style="1"/>
    <col min="8467" max="8467" width="0" style="1" hidden="1" customWidth="1"/>
    <col min="8468" max="8709" width="9.140625" style="1"/>
    <col min="8710" max="8710" width="2.42578125" style="1" customWidth="1"/>
    <col min="8711" max="8711" width="60.7109375" style="1" customWidth="1"/>
    <col min="8712" max="8712" width="6.5703125" style="1" customWidth="1"/>
    <col min="8713" max="8713" width="7.28515625" style="1" customWidth="1"/>
    <col min="8714" max="8714" width="11.28515625" style="1" customWidth="1"/>
    <col min="8715" max="8715" width="6.28515625" style="1" customWidth="1"/>
    <col min="8716" max="8716" width="14.85546875" style="1" customWidth="1"/>
    <col min="8717" max="8717" width="13.28515625" style="1" customWidth="1"/>
    <col min="8718" max="8718" width="9.140625" style="1"/>
    <col min="8719" max="8719" width="0" style="1" hidden="1" customWidth="1"/>
    <col min="8720" max="8720" width="13.28515625" style="1" customWidth="1"/>
    <col min="8721" max="8721" width="13.85546875" style="1" customWidth="1"/>
    <col min="8722" max="8722" width="9.140625" style="1"/>
    <col min="8723" max="8723" width="0" style="1" hidden="1" customWidth="1"/>
    <col min="8724" max="8965" width="9.140625" style="1"/>
    <col min="8966" max="8966" width="2.42578125" style="1" customWidth="1"/>
    <col min="8967" max="8967" width="60.7109375" style="1" customWidth="1"/>
    <col min="8968" max="8968" width="6.5703125" style="1" customWidth="1"/>
    <col min="8969" max="8969" width="7.28515625" style="1" customWidth="1"/>
    <col min="8970" max="8970" width="11.28515625" style="1" customWidth="1"/>
    <col min="8971" max="8971" width="6.28515625" style="1" customWidth="1"/>
    <col min="8972" max="8972" width="14.85546875" style="1" customWidth="1"/>
    <col min="8973" max="8973" width="13.28515625" style="1" customWidth="1"/>
    <col min="8974" max="8974" width="9.140625" style="1"/>
    <col min="8975" max="8975" width="0" style="1" hidden="1" customWidth="1"/>
    <col min="8976" max="8976" width="13.28515625" style="1" customWidth="1"/>
    <col min="8977" max="8977" width="13.85546875" style="1" customWidth="1"/>
    <col min="8978" max="8978" width="9.140625" style="1"/>
    <col min="8979" max="8979" width="0" style="1" hidden="1" customWidth="1"/>
    <col min="8980" max="9221" width="9.140625" style="1"/>
    <col min="9222" max="9222" width="2.42578125" style="1" customWidth="1"/>
    <col min="9223" max="9223" width="60.7109375" style="1" customWidth="1"/>
    <col min="9224" max="9224" width="6.5703125" style="1" customWidth="1"/>
    <col min="9225" max="9225" width="7.28515625" style="1" customWidth="1"/>
    <col min="9226" max="9226" width="11.28515625" style="1" customWidth="1"/>
    <col min="9227" max="9227" width="6.28515625" style="1" customWidth="1"/>
    <col min="9228" max="9228" width="14.85546875" style="1" customWidth="1"/>
    <col min="9229" max="9229" width="13.28515625" style="1" customWidth="1"/>
    <col min="9230" max="9230" width="9.140625" style="1"/>
    <col min="9231" max="9231" width="0" style="1" hidden="1" customWidth="1"/>
    <col min="9232" max="9232" width="13.28515625" style="1" customWidth="1"/>
    <col min="9233" max="9233" width="13.85546875" style="1" customWidth="1"/>
    <col min="9234" max="9234" width="9.140625" style="1"/>
    <col min="9235" max="9235" width="0" style="1" hidden="1" customWidth="1"/>
    <col min="9236" max="9477" width="9.140625" style="1"/>
    <col min="9478" max="9478" width="2.42578125" style="1" customWidth="1"/>
    <col min="9479" max="9479" width="60.7109375" style="1" customWidth="1"/>
    <col min="9480" max="9480" width="6.5703125" style="1" customWidth="1"/>
    <col min="9481" max="9481" width="7.28515625" style="1" customWidth="1"/>
    <col min="9482" max="9482" width="11.28515625" style="1" customWidth="1"/>
    <col min="9483" max="9483" width="6.28515625" style="1" customWidth="1"/>
    <col min="9484" max="9484" width="14.85546875" style="1" customWidth="1"/>
    <col min="9485" max="9485" width="13.28515625" style="1" customWidth="1"/>
    <col min="9486" max="9486" width="9.140625" style="1"/>
    <col min="9487" max="9487" width="0" style="1" hidden="1" customWidth="1"/>
    <col min="9488" max="9488" width="13.28515625" style="1" customWidth="1"/>
    <col min="9489" max="9489" width="13.85546875" style="1" customWidth="1"/>
    <col min="9490" max="9490" width="9.140625" style="1"/>
    <col min="9491" max="9491" width="0" style="1" hidden="1" customWidth="1"/>
    <col min="9492" max="9733" width="9.140625" style="1"/>
    <col min="9734" max="9734" width="2.42578125" style="1" customWidth="1"/>
    <col min="9735" max="9735" width="60.7109375" style="1" customWidth="1"/>
    <col min="9736" max="9736" width="6.5703125" style="1" customWidth="1"/>
    <col min="9737" max="9737" width="7.28515625" style="1" customWidth="1"/>
    <col min="9738" max="9738" width="11.28515625" style="1" customWidth="1"/>
    <col min="9739" max="9739" width="6.28515625" style="1" customWidth="1"/>
    <col min="9740" max="9740" width="14.85546875" style="1" customWidth="1"/>
    <col min="9741" max="9741" width="13.28515625" style="1" customWidth="1"/>
    <col min="9742" max="9742" width="9.140625" style="1"/>
    <col min="9743" max="9743" width="0" style="1" hidden="1" customWidth="1"/>
    <col min="9744" max="9744" width="13.28515625" style="1" customWidth="1"/>
    <col min="9745" max="9745" width="13.85546875" style="1" customWidth="1"/>
    <col min="9746" max="9746" width="9.140625" style="1"/>
    <col min="9747" max="9747" width="0" style="1" hidden="1" customWidth="1"/>
    <col min="9748" max="9989" width="9.140625" style="1"/>
    <col min="9990" max="9990" width="2.42578125" style="1" customWidth="1"/>
    <col min="9991" max="9991" width="60.7109375" style="1" customWidth="1"/>
    <col min="9992" max="9992" width="6.5703125" style="1" customWidth="1"/>
    <col min="9993" max="9993" width="7.28515625" style="1" customWidth="1"/>
    <col min="9994" max="9994" width="11.28515625" style="1" customWidth="1"/>
    <col min="9995" max="9995" width="6.28515625" style="1" customWidth="1"/>
    <col min="9996" max="9996" width="14.85546875" style="1" customWidth="1"/>
    <col min="9997" max="9997" width="13.28515625" style="1" customWidth="1"/>
    <col min="9998" max="9998" width="9.140625" style="1"/>
    <col min="9999" max="9999" width="0" style="1" hidden="1" customWidth="1"/>
    <col min="10000" max="10000" width="13.28515625" style="1" customWidth="1"/>
    <col min="10001" max="10001" width="13.85546875" style="1" customWidth="1"/>
    <col min="10002" max="10002" width="9.140625" style="1"/>
    <col min="10003" max="10003" width="0" style="1" hidden="1" customWidth="1"/>
    <col min="10004" max="10245" width="9.140625" style="1"/>
    <col min="10246" max="10246" width="2.42578125" style="1" customWidth="1"/>
    <col min="10247" max="10247" width="60.7109375" style="1" customWidth="1"/>
    <col min="10248" max="10248" width="6.5703125" style="1" customWidth="1"/>
    <col min="10249" max="10249" width="7.28515625" style="1" customWidth="1"/>
    <col min="10250" max="10250" width="11.28515625" style="1" customWidth="1"/>
    <col min="10251" max="10251" width="6.28515625" style="1" customWidth="1"/>
    <col min="10252" max="10252" width="14.85546875" style="1" customWidth="1"/>
    <col min="10253" max="10253" width="13.28515625" style="1" customWidth="1"/>
    <col min="10254" max="10254" width="9.140625" style="1"/>
    <col min="10255" max="10255" width="0" style="1" hidden="1" customWidth="1"/>
    <col min="10256" max="10256" width="13.28515625" style="1" customWidth="1"/>
    <col min="10257" max="10257" width="13.85546875" style="1" customWidth="1"/>
    <col min="10258" max="10258" width="9.140625" style="1"/>
    <col min="10259" max="10259" width="0" style="1" hidden="1" customWidth="1"/>
    <col min="10260" max="10501" width="9.140625" style="1"/>
    <col min="10502" max="10502" width="2.42578125" style="1" customWidth="1"/>
    <col min="10503" max="10503" width="60.7109375" style="1" customWidth="1"/>
    <col min="10504" max="10504" width="6.5703125" style="1" customWidth="1"/>
    <col min="10505" max="10505" width="7.28515625" style="1" customWidth="1"/>
    <col min="10506" max="10506" width="11.28515625" style="1" customWidth="1"/>
    <col min="10507" max="10507" width="6.28515625" style="1" customWidth="1"/>
    <col min="10508" max="10508" width="14.85546875" style="1" customWidth="1"/>
    <col min="10509" max="10509" width="13.28515625" style="1" customWidth="1"/>
    <col min="10510" max="10510" width="9.140625" style="1"/>
    <col min="10511" max="10511" width="0" style="1" hidden="1" customWidth="1"/>
    <col min="10512" max="10512" width="13.28515625" style="1" customWidth="1"/>
    <col min="10513" max="10513" width="13.85546875" style="1" customWidth="1"/>
    <col min="10514" max="10514" width="9.140625" style="1"/>
    <col min="10515" max="10515" width="0" style="1" hidden="1" customWidth="1"/>
    <col min="10516" max="10757" width="9.140625" style="1"/>
    <col min="10758" max="10758" width="2.42578125" style="1" customWidth="1"/>
    <col min="10759" max="10759" width="60.7109375" style="1" customWidth="1"/>
    <col min="10760" max="10760" width="6.5703125" style="1" customWidth="1"/>
    <col min="10761" max="10761" width="7.28515625" style="1" customWidth="1"/>
    <col min="10762" max="10762" width="11.28515625" style="1" customWidth="1"/>
    <col min="10763" max="10763" width="6.28515625" style="1" customWidth="1"/>
    <col min="10764" max="10764" width="14.85546875" style="1" customWidth="1"/>
    <col min="10765" max="10765" width="13.28515625" style="1" customWidth="1"/>
    <col min="10766" max="10766" width="9.140625" style="1"/>
    <col min="10767" max="10767" width="0" style="1" hidden="1" customWidth="1"/>
    <col min="10768" max="10768" width="13.28515625" style="1" customWidth="1"/>
    <col min="10769" max="10769" width="13.85546875" style="1" customWidth="1"/>
    <col min="10770" max="10770" width="9.140625" style="1"/>
    <col min="10771" max="10771" width="0" style="1" hidden="1" customWidth="1"/>
    <col min="10772" max="11013" width="9.140625" style="1"/>
    <col min="11014" max="11014" width="2.42578125" style="1" customWidth="1"/>
    <col min="11015" max="11015" width="60.7109375" style="1" customWidth="1"/>
    <col min="11016" max="11016" width="6.5703125" style="1" customWidth="1"/>
    <col min="11017" max="11017" width="7.28515625" style="1" customWidth="1"/>
    <col min="11018" max="11018" width="11.28515625" style="1" customWidth="1"/>
    <col min="11019" max="11019" width="6.28515625" style="1" customWidth="1"/>
    <col min="11020" max="11020" width="14.85546875" style="1" customWidth="1"/>
    <col min="11021" max="11021" width="13.28515625" style="1" customWidth="1"/>
    <col min="11022" max="11022" width="9.140625" style="1"/>
    <col min="11023" max="11023" width="0" style="1" hidden="1" customWidth="1"/>
    <col min="11024" max="11024" width="13.28515625" style="1" customWidth="1"/>
    <col min="11025" max="11025" width="13.85546875" style="1" customWidth="1"/>
    <col min="11026" max="11026" width="9.140625" style="1"/>
    <col min="11027" max="11027" width="0" style="1" hidden="1" customWidth="1"/>
    <col min="11028" max="11269" width="9.140625" style="1"/>
    <col min="11270" max="11270" width="2.42578125" style="1" customWidth="1"/>
    <col min="11271" max="11271" width="60.7109375" style="1" customWidth="1"/>
    <col min="11272" max="11272" width="6.5703125" style="1" customWidth="1"/>
    <col min="11273" max="11273" width="7.28515625" style="1" customWidth="1"/>
    <col min="11274" max="11274" width="11.28515625" style="1" customWidth="1"/>
    <col min="11275" max="11275" width="6.28515625" style="1" customWidth="1"/>
    <col min="11276" max="11276" width="14.85546875" style="1" customWidth="1"/>
    <col min="11277" max="11277" width="13.28515625" style="1" customWidth="1"/>
    <col min="11278" max="11278" width="9.140625" style="1"/>
    <col min="11279" max="11279" width="0" style="1" hidden="1" customWidth="1"/>
    <col min="11280" max="11280" width="13.28515625" style="1" customWidth="1"/>
    <col min="11281" max="11281" width="13.85546875" style="1" customWidth="1"/>
    <col min="11282" max="11282" width="9.140625" style="1"/>
    <col min="11283" max="11283" width="0" style="1" hidden="1" customWidth="1"/>
    <col min="11284" max="11525" width="9.140625" style="1"/>
    <col min="11526" max="11526" width="2.42578125" style="1" customWidth="1"/>
    <col min="11527" max="11527" width="60.7109375" style="1" customWidth="1"/>
    <col min="11528" max="11528" width="6.5703125" style="1" customWidth="1"/>
    <col min="11529" max="11529" width="7.28515625" style="1" customWidth="1"/>
    <col min="11530" max="11530" width="11.28515625" style="1" customWidth="1"/>
    <col min="11531" max="11531" width="6.28515625" style="1" customWidth="1"/>
    <col min="11532" max="11532" width="14.85546875" style="1" customWidth="1"/>
    <col min="11533" max="11533" width="13.28515625" style="1" customWidth="1"/>
    <col min="11534" max="11534" width="9.140625" style="1"/>
    <col min="11535" max="11535" width="0" style="1" hidden="1" customWidth="1"/>
    <col min="11536" max="11536" width="13.28515625" style="1" customWidth="1"/>
    <col min="11537" max="11537" width="13.85546875" style="1" customWidth="1"/>
    <col min="11538" max="11538" width="9.140625" style="1"/>
    <col min="11539" max="11539" width="0" style="1" hidden="1" customWidth="1"/>
    <col min="11540" max="11781" width="9.140625" style="1"/>
    <col min="11782" max="11782" width="2.42578125" style="1" customWidth="1"/>
    <col min="11783" max="11783" width="60.7109375" style="1" customWidth="1"/>
    <col min="11784" max="11784" width="6.5703125" style="1" customWidth="1"/>
    <col min="11785" max="11785" width="7.28515625" style="1" customWidth="1"/>
    <col min="11786" max="11786" width="11.28515625" style="1" customWidth="1"/>
    <col min="11787" max="11787" width="6.28515625" style="1" customWidth="1"/>
    <col min="11788" max="11788" width="14.85546875" style="1" customWidth="1"/>
    <col min="11789" max="11789" width="13.28515625" style="1" customWidth="1"/>
    <col min="11790" max="11790" width="9.140625" style="1"/>
    <col min="11791" max="11791" width="0" style="1" hidden="1" customWidth="1"/>
    <col min="11792" max="11792" width="13.28515625" style="1" customWidth="1"/>
    <col min="11793" max="11793" width="13.85546875" style="1" customWidth="1"/>
    <col min="11794" max="11794" width="9.140625" style="1"/>
    <col min="11795" max="11795" width="0" style="1" hidden="1" customWidth="1"/>
    <col min="11796" max="12037" width="9.140625" style="1"/>
    <col min="12038" max="12038" width="2.42578125" style="1" customWidth="1"/>
    <col min="12039" max="12039" width="60.7109375" style="1" customWidth="1"/>
    <col min="12040" max="12040" width="6.5703125" style="1" customWidth="1"/>
    <col min="12041" max="12041" width="7.28515625" style="1" customWidth="1"/>
    <col min="12042" max="12042" width="11.28515625" style="1" customWidth="1"/>
    <col min="12043" max="12043" width="6.28515625" style="1" customWidth="1"/>
    <col min="12044" max="12044" width="14.85546875" style="1" customWidth="1"/>
    <col min="12045" max="12045" width="13.28515625" style="1" customWidth="1"/>
    <col min="12046" max="12046" width="9.140625" style="1"/>
    <col min="12047" max="12047" width="0" style="1" hidden="1" customWidth="1"/>
    <col min="12048" max="12048" width="13.28515625" style="1" customWidth="1"/>
    <col min="12049" max="12049" width="13.85546875" style="1" customWidth="1"/>
    <col min="12050" max="12050" width="9.140625" style="1"/>
    <col min="12051" max="12051" width="0" style="1" hidden="1" customWidth="1"/>
    <col min="12052" max="12293" width="9.140625" style="1"/>
    <col min="12294" max="12294" width="2.42578125" style="1" customWidth="1"/>
    <col min="12295" max="12295" width="60.7109375" style="1" customWidth="1"/>
    <col min="12296" max="12296" width="6.5703125" style="1" customWidth="1"/>
    <col min="12297" max="12297" width="7.28515625" style="1" customWidth="1"/>
    <col min="12298" max="12298" width="11.28515625" style="1" customWidth="1"/>
    <col min="12299" max="12299" width="6.28515625" style="1" customWidth="1"/>
    <col min="12300" max="12300" width="14.85546875" style="1" customWidth="1"/>
    <col min="12301" max="12301" width="13.28515625" style="1" customWidth="1"/>
    <col min="12302" max="12302" width="9.140625" style="1"/>
    <col min="12303" max="12303" width="0" style="1" hidden="1" customWidth="1"/>
    <col min="12304" max="12304" width="13.28515625" style="1" customWidth="1"/>
    <col min="12305" max="12305" width="13.85546875" style="1" customWidth="1"/>
    <col min="12306" max="12306" width="9.140625" style="1"/>
    <col min="12307" max="12307" width="0" style="1" hidden="1" customWidth="1"/>
    <col min="12308" max="12549" width="9.140625" style="1"/>
    <col min="12550" max="12550" width="2.42578125" style="1" customWidth="1"/>
    <col min="12551" max="12551" width="60.7109375" style="1" customWidth="1"/>
    <col min="12552" max="12552" width="6.5703125" style="1" customWidth="1"/>
    <col min="12553" max="12553" width="7.28515625" style="1" customWidth="1"/>
    <col min="12554" max="12554" width="11.28515625" style="1" customWidth="1"/>
    <col min="12555" max="12555" width="6.28515625" style="1" customWidth="1"/>
    <col min="12556" max="12556" width="14.85546875" style="1" customWidth="1"/>
    <col min="12557" max="12557" width="13.28515625" style="1" customWidth="1"/>
    <col min="12558" max="12558" width="9.140625" style="1"/>
    <col min="12559" max="12559" width="0" style="1" hidden="1" customWidth="1"/>
    <col min="12560" max="12560" width="13.28515625" style="1" customWidth="1"/>
    <col min="12561" max="12561" width="13.85546875" style="1" customWidth="1"/>
    <col min="12562" max="12562" width="9.140625" style="1"/>
    <col min="12563" max="12563" width="0" style="1" hidden="1" customWidth="1"/>
    <col min="12564" max="12805" width="9.140625" style="1"/>
    <col min="12806" max="12806" width="2.42578125" style="1" customWidth="1"/>
    <col min="12807" max="12807" width="60.7109375" style="1" customWidth="1"/>
    <col min="12808" max="12808" width="6.5703125" style="1" customWidth="1"/>
    <col min="12809" max="12809" width="7.28515625" style="1" customWidth="1"/>
    <col min="12810" max="12810" width="11.28515625" style="1" customWidth="1"/>
    <col min="12811" max="12811" width="6.28515625" style="1" customWidth="1"/>
    <col min="12812" max="12812" width="14.85546875" style="1" customWidth="1"/>
    <col min="12813" max="12813" width="13.28515625" style="1" customWidth="1"/>
    <col min="12814" max="12814" width="9.140625" style="1"/>
    <col min="12815" max="12815" width="0" style="1" hidden="1" customWidth="1"/>
    <col min="12816" max="12816" width="13.28515625" style="1" customWidth="1"/>
    <col min="12817" max="12817" width="13.85546875" style="1" customWidth="1"/>
    <col min="12818" max="12818" width="9.140625" style="1"/>
    <col min="12819" max="12819" width="0" style="1" hidden="1" customWidth="1"/>
    <col min="12820" max="13061" width="9.140625" style="1"/>
    <col min="13062" max="13062" width="2.42578125" style="1" customWidth="1"/>
    <col min="13063" max="13063" width="60.7109375" style="1" customWidth="1"/>
    <col min="13064" max="13064" width="6.5703125" style="1" customWidth="1"/>
    <col min="13065" max="13065" width="7.28515625" style="1" customWidth="1"/>
    <col min="13066" max="13066" width="11.28515625" style="1" customWidth="1"/>
    <col min="13067" max="13067" width="6.28515625" style="1" customWidth="1"/>
    <col min="13068" max="13068" width="14.85546875" style="1" customWidth="1"/>
    <col min="13069" max="13069" width="13.28515625" style="1" customWidth="1"/>
    <col min="13070" max="13070" width="9.140625" style="1"/>
    <col min="13071" max="13071" width="0" style="1" hidden="1" customWidth="1"/>
    <col min="13072" max="13072" width="13.28515625" style="1" customWidth="1"/>
    <col min="13073" max="13073" width="13.85546875" style="1" customWidth="1"/>
    <col min="13074" max="13074" width="9.140625" style="1"/>
    <col min="13075" max="13075" width="0" style="1" hidden="1" customWidth="1"/>
    <col min="13076" max="13317" width="9.140625" style="1"/>
    <col min="13318" max="13318" width="2.42578125" style="1" customWidth="1"/>
    <col min="13319" max="13319" width="60.7109375" style="1" customWidth="1"/>
    <col min="13320" max="13320" width="6.5703125" style="1" customWidth="1"/>
    <col min="13321" max="13321" width="7.28515625" style="1" customWidth="1"/>
    <col min="13322" max="13322" width="11.28515625" style="1" customWidth="1"/>
    <col min="13323" max="13323" width="6.28515625" style="1" customWidth="1"/>
    <col min="13324" max="13324" width="14.85546875" style="1" customWidth="1"/>
    <col min="13325" max="13325" width="13.28515625" style="1" customWidth="1"/>
    <col min="13326" max="13326" width="9.140625" style="1"/>
    <col min="13327" max="13327" width="0" style="1" hidden="1" customWidth="1"/>
    <col min="13328" max="13328" width="13.28515625" style="1" customWidth="1"/>
    <col min="13329" max="13329" width="13.85546875" style="1" customWidth="1"/>
    <col min="13330" max="13330" width="9.140625" style="1"/>
    <col min="13331" max="13331" width="0" style="1" hidden="1" customWidth="1"/>
    <col min="13332" max="13573" width="9.140625" style="1"/>
    <col min="13574" max="13574" width="2.42578125" style="1" customWidth="1"/>
    <col min="13575" max="13575" width="60.7109375" style="1" customWidth="1"/>
    <col min="13576" max="13576" width="6.5703125" style="1" customWidth="1"/>
    <col min="13577" max="13577" width="7.28515625" style="1" customWidth="1"/>
    <col min="13578" max="13578" width="11.28515625" style="1" customWidth="1"/>
    <col min="13579" max="13579" width="6.28515625" style="1" customWidth="1"/>
    <col min="13580" max="13580" width="14.85546875" style="1" customWidth="1"/>
    <col min="13581" max="13581" width="13.28515625" style="1" customWidth="1"/>
    <col min="13582" max="13582" width="9.140625" style="1"/>
    <col min="13583" max="13583" width="0" style="1" hidden="1" customWidth="1"/>
    <col min="13584" max="13584" width="13.28515625" style="1" customWidth="1"/>
    <col min="13585" max="13585" width="13.85546875" style="1" customWidth="1"/>
    <col min="13586" max="13586" width="9.140625" style="1"/>
    <col min="13587" max="13587" width="0" style="1" hidden="1" customWidth="1"/>
    <col min="13588" max="13829" width="9.140625" style="1"/>
    <col min="13830" max="13830" width="2.42578125" style="1" customWidth="1"/>
    <col min="13831" max="13831" width="60.7109375" style="1" customWidth="1"/>
    <col min="13832" max="13832" width="6.5703125" style="1" customWidth="1"/>
    <col min="13833" max="13833" width="7.28515625" style="1" customWidth="1"/>
    <col min="13834" max="13834" width="11.28515625" style="1" customWidth="1"/>
    <col min="13835" max="13835" width="6.28515625" style="1" customWidth="1"/>
    <col min="13836" max="13836" width="14.85546875" style="1" customWidth="1"/>
    <col min="13837" max="13837" width="13.28515625" style="1" customWidth="1"/>
    <col min="13838" max="13838" width="9.140625" style="1"/>
    <col min="13839" max="13839" width="0" style="1" hidden="1" customWidth="1"/>
    <col min="13840" max="13840" width="13.28515625" style="1" customWidth="1"/>
    <col min="13841" max="13841" width="13.85546875" style="1" customWidth="1"/>
    <col min="13842" max="13842" width="9.140625" style="1"/>
    <col min="13843" max="13843" width="0" style="1" hidden="1" customWidth="1"/>
    <col min="13844" max="14085" width="9.140625" style="1"/>
    <col min="14086" max="14086" width="2.42578125" style="1" customWidth="1"/>
    <col min="14087" max="14087" width="60.7109375" style="1" customWidth="1"/>
    <col min="14088" max="14088" width="6.5703125" style="1" customWidth="1"/>
    <col min="14089" max="14089" width="7.28515625" style="1" customWidth="1"/>
    <col min="14090" max="14090" width="11.28515625" style="1" customWidth="1"/>
    <col min="14091" max="14091" width="6.28515625" style="1" customWidth="1"/>
    <col min="14092" max="14092" width="14.85546875" style="1" customWidth="1"/>
    <col min="14093" max="14093" width="13.28515625" style="1" customWidth="1"/>
    <col min="14094" max="14094" width="9.140625" style="1"/>
    <col min="14095" max="14095" width="0" style="1" hidden="1" customWidth="1"/>
    <col min="14096" max="14096" width="13.28515625" style="1" customWidth="1"/>
    <col min="14097" max="14097" width="13.85546875" style="1" customWidth="1"/>
    <col min="14098" max="14098" width="9.140625" style="1"/>
    <col min="14099" max="14099" width="0" style="1" hidden="1" customWidth="1"/>
    <col min="14100" max="14341" width="9.140625" style="1"/>
    <col min="14342" max="14342" width="2.42578125" style="1" customWidth="1"/>
    <col min="14343" max="14343" width="60.7109375" style="1" customWidth="1"/>
    <col min="14344" max="14344" width="6.5703125" style="1" customWidth="1"/>
    <col min="14345" max="14345" width="7.28515625" style="1" customWidth="1"/>
    <col min="14346" max="14346" width="11.28515625" style="1" customWidth="1"/>
    <col min="14347" max="14347" width="6.28515625" style="1" customWidth="1"/>
    <col min="14348" max="14348" width="14.85546875" style="1" customWidth="1"/>
    <col min="14349" max="14349" width="13.28515625" style="1" customWidth="1"/>
    <col min="14350" max="14350" width="9.140625" style="1"/>
    <col min="14351" max="14351" width="0" style="1" hidden="1" customWidth="1"/>
    <col min="14352" max="14352" width="13.28515625" style="1" customWidth="1"/>
    <col min="14353" max="14353" width="13.85546875" style="1" customWidth="1"/>
    <col min="14354" max="14354" width="9.140625" style="1"/>
    <col min="14355" max="14355" width="0" style="1" hidden="1" customWidth="1"/>
    <col min="14356" max="14597" width="9.140625" style="1"/>
    <col min="14598" max="14598" width="2.42578125" style="1" customWidth="1"/>
    <col min="14599" max="14599" width="60.7109375" style="1" customWidth="1"/>
    <col min="14600" max="14600" width="6.5703125" style="1" customWidth="1"/>
    <col min="14601" max="14601" width="7.28515625" style="1" customWidth="1"/>
    <col min="14602" max="14602" width="11.28515625" style="1" customWidth="1"/>
    <col min="14603" max="14603" width="6.28515625" style="1" customWidth="1"/>
    <col min="14604" max="14604" width="14.85546875" style="1" customWidth="1"/>
    <col min="14605" max="14605" width="13.28515625" style="1" customWidth="1"/>
    <col min="14606" max="14606" width="9.140625" style="1"/>
    <col min="14607" max="14607" width="0" style="1" hidden="1" customWidth="1"/>
    <col min="14608" max="14608" width="13.28515625" style="1" customWidth="1"/>
    <col min="14609" max="14609" width="13.85546875" style="1" customWidth="1"/>
    <col min="14610" max="14610" width="9.140625" style="1"/>
    <col min="14611" max="14611" width="0" style="1" hidden="1" customWidth="1"/>
    <col min="14612" max="14853" width="9.140625" style="1"/>
    <col min="14854" max="14854" width="2.42578125" style="1" customWidth="1"/>
    <col min="14855" max="14855" width="60.7109375" style="1" customWidth="1"/>
    <col min="14856" max="14856" width="6.5703125" style="1" customWidth="1"/>
    <col min="14857" max="14857" width="7.28515625" style="1" customWidth="1"/>
    <col min="14858" max="14858" width="11.28515625" style="1" customWidth="1"/>
    <col min="14859" max="14859" width="6.28515625" style="1" customWidth="1"/>
    <col min="14860" max="14860" width="14.85546875" style="1" customWidth="1"/>
    <col min="14861" max="14861" width="13.28515625" style="1" customWidth="1"/>
    <col min="14862" max="14862" width="9.140625" style="1"/>
    <col min="14863" max="14863" width="0" style="1" hidden="1" customWidth="1"/>
    <col min="14864" max="14864" width="13.28515625" style="1" customWidth="1"/>
    <col min="14865" max="14865" width="13.85546875" style="1" customWidth="1"/>
    <col min="14866" max="14866" width="9.140625" style="1"/>
    <col min="14867" max="14867" width="0" style="1" hidden="1" customWidth="1"/>
    <col min="14868" max="15109" width="9.140625" style="1"/>
    <col min="15110" max="15110" width="2.42578125" style="1" customWidth="1"/>
    <col min="15111" max="15111" width="60.7109375" style="1" customWidth="1"/>
    <col min="15112" max="15112" width="6.5703125" style="1" customWidth="1"/>
    <col min="15113" max="15113" width="7.28515625" style="1" customWidth="1"/>
    <col min="15114" max="15114" width="11.28515625" style="1" customWidth="1"/>
    <col min="15115" max="15115" width="6.28515625" style="1" customWidth="1"/>
    <col min="15116" max="15116" width="14.85546875" style="1" customWidth="1"/>
    <col min="15117" max="15117" width="13.28515625" style="1" customWidth="1"/>
    <col min="15118" max="15118" width="9.140625" style="1"/>
    <col min="15119" max="15119" width="0" style="1" hidden="1" customWidth="1"/>
    <col min="15120" max="15120" width="13.28515625" style="1" customWidth="1"/>
    <col min="15121" max="15121" width="13.85546875" style="1" customWidth="1"/>
    <col min="15122" max="15122" width="9.140625" style="1"/>
    <col min="15123" max="15123" width="0" style="1" hidden="1" customWidth="1"/>
    <col min="15124" max="15365" width="9.140625" style="1"/>
    <col min="15366" max="15366" width="2.42578125" style="1" customWidth="1"/>
    <col min="15367" max="15367" width="60.7109375" style="1" customWidth="1"/>
    <col min="15368" max="15368" width="6.5703125" style="1" customWidth="1"/>
    <col min="15369" max="15369" width="7.28515625" style="1" customWidth="1"/>
    <col min="15370" max="15370" width="11.28515625" style="1" customWidth="1"/>
    <col min="15371" max="15371" width="6.28515625" style="1" customWidth="1"/>
    <col min="15372" max="15372" width="14.85546875" style="1" customWidth="1"/>
    <col min="15373" max="15373" width="13.28515625" style="1" customWidth="1"/>
    <col min="15374" max="15374" width="9.140625" style="1"/>
    <col min="15375" max="15375" width="0" style="1" hidden="1" customWidth="1"/>
    <col min="15376" max="15376" width="13.28515625" style="1" customWidth="1"/>
    <col min="15377" max="15377" width="13.85546875" style="1" customWidth="1"/>
    <col min="15378" max="15378" width="9.140625" style="1"/>
    <col min="15379" max="15379" width="0" style="1" hidden="1" customWidth="1"/>
    <col min="15380" max="15621" width="9.140625" style="1"/>
    <col min="15622" max="15622" width="2.42578125" style="1" customWidth="1"/>
    <col min="15623" max="15623" width="60.7109375" style="1" customWidth="1"/>
    <col min="15624" max="15624" width="6.5703125" style="1" customWidth="1"/>
    <col min="15625" max="15625" width="7.28515625" style="1" customWidth="1"/>
    <col min="15626" max="15626" width="11.28515625" style="1" customWidth="1"/>
    <col min="15627" max="15627" width="6.28515625" style="1" customWidth="1"/>
    <col min="15628" max="15628" width="14.85546875" style="1" customWidth="1"/>
    <col min="15629" max="15629" width="13.28515625" style="1" customWidth="1"/>
    <col min="15630" max="15630" width="9.140625" style="1"/>
    <col min="15631" max="15631" width="0" style="1" hidden="1" customWidth="1"/>
    <col min="15632" max="15632" width="13.28515625" style="1" customWidth="1"/>
    <col min="15633" max="15633" width="13.85546875" style="1" customWidth="1"/>
    <col min="15634" max="15634" width="9.140625" style="1"/>
    <col min="15635" max="15635" width="0" style="1" hidden="1" customWidth="1"/>
    <col min="15636" max="15877" width="9.140625" style="1"/>
    <col min="15878" max="15878" width="2.42578125" style="1" customWidth="1"/>
    <col min="15879" max="15879" width="60.7109375" style="1" customWidth="1"/>
    <col min="15880" max="15880" width="6.5703125" style="1" customWidth="1"/>
    <col min="15881" max="15881" width="7.28515625" style="1" customWidth="1"/>
    <col min="15882" max="15882" width="11.28515625" style="1" customWidth="1"/>
    <col min="15883" max="15883" width="6.28515625" style="1" customWidth="1"/>
    <col min="15884" max="15884" width="14.85546875" style="1" customWidth="1"/>
    <col min="15885" max="15885" width="13.28515625" style="1" customWidth="1"/>
    <col min="15886" max="15886" width="9.140625" style="1"/>
    <col min="15887" max="15887" width="0" style="1" hidden="1" customWidth="1"/>
    <col min="15888" max="15888" width="13.28515625" style="1" customWidth="1"/>
    <col min="15889" max="15889" width="13.85546875" style="1" customWidth="1"/>
    <col min="15890" max="15890" width="9.140625" style="1"/>
    <col min="15891" max="15891" width="0" style="1" hidden="1" customWidth="1"/>
    <col min="15892" max="16133" width="9.140625" style="1"/>
    <col min="16134" max="16134" width="2.42578125" style="1" customWidth="1"/>
    <col min="16135" max="16135" width="60.7109375" style="1" customWidth="1"/>
    <col min="16136" max="16136" width="6.5703125" style="1" customWidth="1"/>
    <col min="16137" max="16137" width="7.28515625" style="1" customWidth="1"/>
    <col min="16138" max="16138" width="11.28515625" style="1" customWidth="1"/>
    <col min="16139" max="16139" width="6.28515625" style="1" customWidth="1"/>
    <col min="16140" max="16140" width="14.85546875" style="1" customWidth="1"/>
    <col min="16141" max="16141" width="13.28515625" style="1" customWidth="1"/>
    <col min="16142" max="16142" width="9.140625" style="1"/>
    <col min="16143" max="16143" width="0" style="1" hidden="1" customWidth="1"/>
    <col min="16144" max="16144" width="13.28515625" style="1" customWidth="1"/>
    <col min="16145" max="16145" width="13.85546875" style="1" customWidth="1"/>
    <col min="16146" max="16146" width="9.140625" style="1"/>
    <col min="16147" max="16147" width="0" style="1" hidden="1" customWidth="1"/>
    <col min="16148" max="16384" width="9.140625" style="1"/>
  </cols>
  <sheetData>
    <row r="1" spans="1:261" ht="15.75">
      <c r="G1" s="82" t="s">
        <v>143</v>
      </c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</row>
    <row r="2" spans="1:261" ht="15.75">
      <c r="G2" s="82" t="s">
        <v>169</v>
      </c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</row>
    <row r="3" spans="1:261" ht="15.75">
      <c r="A3" s="4"/>
      <c r="B3" s="5"/>
      <c r="C3" s="5"/>
      <c r="D3" s="6"/>
      <c r="E3" s="6"/>
      <c r="F3" s="6"/>
      <c r="G3" s="83" t="s">
        <v>44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</row>
    <row r="4" spans="1:261" ht="15.75">
      <c r="A4" s="4"/>
      <c r="B4" s="5"/>
      <c r="C4" s="5"/>
      <c r="D4" s="6"/>
      <c r="E4" s="6"/>
      <c r="F4" s="6"/>
      <c r="G4" s="83" t="s">
        <v>170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</row>
    <row r="5" spans="1:261">
      <c r="A5" s="4"/>
      <c r="B5" s="5"/>
      <c r="C5" s="5"/>
      <c r="D5" s="6"/>
      <c r="E5" s="7"/>
      <c r="F5" s="6"/>
      <c r="G5" s="6"/>
      <c r="H5" s="8"/>
      <c r="I5" s="8"/>
      <c r="J5" s="8"/>
      <c r="K5" s="8"/>
      <c r="L5" s="8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</row>
    <row r="6" spans="1:261" ht="48" customHeight="1">
      <c r="A6" s="4"/>
      <c r="B6" s="81" t="s">
        <v>166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</row>
    <row r="7" spans="1:261" ht="15.75">
      <c r="A7" s="4"/>
      <c r="B7" s="9"/>
      <c r="C7" s="9"/>
      <c r="D7" s="21"/>
      <c r="E7" s="6"/>
      <c r="F7" s="6"/>
      <c r="G7" s="10"/>
      <c r="H7" s="8"/>
      <c r="I7" s="8"/>
      <c r="J7" s="8"/>
      <c r="K7" s="8"/>
      <c r="L7" s="8"/>
      <c r="T7" s="87" t="s">
        <v>74</v>
      </c>
      <c r="U7" s="87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</row>
    <row r="8" spans="1:261" ht="45" customHeight="1">
      <c r="A8" s="4"/>
      <c r="B8" s="84" t="s">
        <v>0</v>
      </c>
      <c r="C8" s="89" t="s">
        <v>77</v>
      </c>
      <c r="D8" s="86" t="s">
        <v>1</v>
      </c>
      <c r="E8" s="86" t="s">
        <v>45</v>
      </c>
      <c r="F8" s="86" t="s">
        <v>2</v>
      </c>
      <c r="G8" s="86" t="s">
        <v>46</v>
      </c>
      <c r="H8" s="88" t="s">
        <v>73</v>
      </c>
      <c r="I8" s="88" t="s">
        <v>47</v>
      </c>
      <c r="J8" s="88"/>
      <c r="K8" s="88"/>
      <c r="L8" s="88"/>
      <c r="M8" s="88" t="s">
        <v>48</v>
      </c>
      <c r="N8" s="88" t="s">
        <v>47</v>
      </c>
      <c r="O8" s="88"/>
      <c r="P8" s="88"/>
      <c r="Q8" s="88" t="s">
        <v>49</v>
      </c>
      <c r="R8" s="88" t="s">
        <v>47</v>
      </c>
      <c r="S8" s="88"/>
      <c r="T8" s="88" t="s">
        <v>75</v>
      </c>
      <c r="U8" s="90" t="s">
        <v>76</v>
      </c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</row>
    <row r="9" spans="1:261" ht="37.5">
      <c r="A9" s="4"/>
      <c r="B9" s="85"/>
      <c r="C9" s="89"/>
      <c r="D9" s="86"/>
      <c r="E9" s="86"/>
      <c r="F9" s="86"/>
      <c r="G9" s="86"/>
      <c r="H9" s="88"/>
      <c r="I9" s="14" t="s">
        <v>50</v>
      </c>
      <c r="J9" s="14" t="s">
        <v>51</v>
      </c>
      <c r="K9" s="14" t="s">
        <v>52</v>
      </c>
      <c r="L9" s="14" t="s">
        <v>53</v>
      </c>
      <c r="M9" s="88"/>
      <c r="N9" s="14" t="s">
        <v>50</v>
      </c>
      <c r="O9" s="14" t="s">
        <v>51</v>
      </c>
      <c r="P9" s="14" t="s">
        <v>52</v>
      </c>
      <c r="Q9" s="88"/>
      <c r="R9" s="14" t="s">
        <v>50</v>
      </c>
      <c r="S9" s="14" t="s">
        <v>51</v>
      </c>
      <c r="T9" s="88"/>
      <c r="U9" s="91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</row>
    <row r="10" spans="1:261">
      <c r="A10" s="4"/>
      <c r="B10" s="54">
        <v>1</v>
      </c>
      <c r="C10" s="15">
        <v>2</v>
      </c>
      <c r="D10" s="16" t="s">
        <v>54</v>
      </c>
      <c r="E10" s="16" t="s">
        <v>55</v>
      </c>
      <c r="F10" s="16" t="s">
        <v>56</v>
      </c>
      <c r="G10" s="16" t="s">
        <v>78</v>
      </c>
      <c r="H10" s="17">
        <v>7</v>
      </c>
      <c r="I10" s="17">
        <v>7</v>
      </c>
      <c r="J10" s="17">
        <v>8</v>
      </c>
      <c r="K10" s="17">
        <v>9</v>
      </c>
      <c r="L10" s="17">
        <v>9</v>
      </c>
      <c r="M10" s="17">
        <v>9</v>
      </c>
      <c r="N10" s="17">
        <v>10</v>
      </c>
      <c r="O10" s="17">
        <v>11</v>
      </c>
      <c r="P10" s="17">
        <v>9</v>
      </c>
      <c r="Q10" s="17">
        <v>9</v>
      </c>
      <c r="R10" s="17">
        <v>10</v>
      </c>
      <c r="S10" s="17">
        <v>11</v>
      </c>
      <c r="T10" s="17">
        <v>8</v>
      </c>
      <c r="U10" s="55">
        <v>9</v>
      </c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</row>
    <row r="11" spans="1:261" ht="60.75" customHeight="1">
      <c r="A11" s="4"/>
      <c r="B11" s="20" t="s">
        <v>79</v>
      </c>
      <c r="C11" s="31">
        <v>942</v>
      </c>
      <c r="D11" s="20"/>
      <c r="E11" s="20"/>
      <c r="F11" s="20"/>
      <c r="G11" s="20"/>
      <c r="H11" s="32">
        <f>H12+H53+H62+H77+H122+H126+H131</f>
        <v>117540.59999999999</v>
      </c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3">
        <f>T12+T53+T62+T77+T122+T126+T131</f>
        <v>113241.39999999998</v>
      </c>
      <c r="U11" s="34">
        <f>T11/H11</f>
        <v>0.96342370210803752</v>
      </c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</row>
    <row r="12" spans="1:261" ht="36.75" customHeight="1">
      <c r="A12" s="11"/>
      <c r="B12" s="35" t="s">
        <v>4</v>
      </c>
      <c r="C12" s="36">
        <v>942</v>
      </c>
      <c r="D12" s="37" t="s">
        <v>5</v>
      </c>
      <c r="E12" s="37"/>
      <c r="F12" s="37"/>
      <c r="G12" s="37"/>
      <c r="H12" s="29">
        <f>H13+H17+H24+H34+H37+H40+H43</f>
        <v>20170.800000000003</v>
      </c>
      <c r="I12" s="30" t="e">
        <f>I13+I17+I24+I40+I43+I34</f>
        <v>#REF!</v>
      </c>
      <c r="J12" s="30" t="e">
        <f>J13+J17+J24+J40+J43</f>
        <v>#REF!</v>
      </c>
      <c r="K12" s="30" t="e">
        <f>K13+K17+K24+K40+K43</f>
        <v>#REF!</v>
      </c>
      <c r="L12" s="30">
        <v>0</v>
      </c>
      <c r="M12" s="30" t="e">
        <f>M13+M17+M24+M40+M43</f>
        <v>#REF!</v>
      </c>
      <c r="N12" s="30" t="e">
        <f>N13+N17+N24+N40+N43</f>
        <v>#REF!</v>
      </c>
      <c r="O12" s="30" t="e">
        <f>O13+O17+O24+O40+O43</f>
        <v>#REF!</v>
      </c>
      <c r="P12" s="27" t="e">
        <f>P13+P17+P24+P37+P40</f>
        <v>#REF!</v>
      </c>
      <c r="Q12" s="30" t="e">
        <f>Q13+Q17+Q24+Q40+Q43</f>
        <v>#REF!</v>
      </c>
      <c r="R12" s="30" t="e">
        <f>R13+R17+R24+R40+R43</f>
        <v>#REF!</v>
      </c>
      <c r="S12" s="30" t="e">
        <f>S13+S17+S24+S40+S43</f>
        <v>#REF!</v>
      </c>
      <c r="T12" s="28">
        <f>T13+T17+T24+T34+T37+T40+T43</f>
        <v>18644.5</v>
      </c>
      <c r="U12" s="38">
        <f>T12/H12*100%</f>
        <v>0.92433121145418118</v>
      </c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</row>
    <row r="13" spans="1:261" ht="62.25" customHeight="1">
      <c r="A13" s="12"/>
      <c r="B13" s="72" t="s">
        <v>57</v>
      </c>
      <c r="C13" s="65">
        <v>942</v>
      </c>
      <c r="D13" s="40" t="s">
        <v>5</v>
      </c>
      <c r="E13" s="40" t="s">
        <v>6</v>
      </c>
      <c r="F13" s="40"/>
      <c r="G13" s="40"/>
      <c r="H13" s="66">
        <f>H14</f>
        <v>1035</v>
      </c>
      <c r="I13" s="23">
        <f t="shared" ref="I13:S13" si="0">I14</f>
        <v>929.5</v>
      </c>
      <c r="J13" s="23">
        <f t="shared" si="0"/>
        <v>0</v>
      </c>
      <c r="K13" s="23">
        <f t="shared" si="0"/>
        <v>0</v>
      </c>
      <c r="L13" s="23">
        <v>0</v>
      </c>
      <c r="M13" s="23">
        <f t="shared" si="0"/>
        <v>921</v>
      </c>
      <c r="N13" s="23">
        <f t="shared" si="0"/>
        <v>921</v>
      </c>
      <c r="O13" s="23">
        <f t="shared" si="0"/>
        <v>0</v>
      </c>
      <c r="P13" s="66">
        <f>P14</f>
        <v>0</v>
      </c>
      <c r="Q13" s="23">
        <f t="shared" si="0"/>
        <v>1910.1</v>
      </c>
      <c r="R13" s="23">
        <f t="shared" si="0"/>
        <v>921</v>
      </c>
      <c r="S13" s="23">
        <f t="shared" si="0"/>
        <v>0</v>
      </c>
      <c r="T13" s="67">
        <f>T14</f>
        <v>989.1</v>
      </c>
      <c r="U13" s="68">
        <f t="shared" ref="U13:U77" si="1">T13/H13*100%</f>
        <v>0.95565217391304347</v>
      </c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</row>
    <row r="14" spans="1:261" ht="59.25" customHeight="1">
      <c r="A14" s="12"/>
      <c r="B14" s="41" t="s">
        <v>96</v>
      </c>
      <c r="C14" s="36">
        <v>942</v>
      </c>
      <c r="D14" s="42" t="s">
        <v>5</v>
      </c>
      <c r="E14" s="42" t="s">
        <v>6</v>
      </c>
      <c r="F14" s="42" t="s">
        <v>97</v>
      </c>
      <c r="G14" s="42"/>
      <c r="H14" s="22">
        <f t="shared" ref="H14:O14" si="2">H16</f>
        <v>1035</v>
      </c>
      <c r="I14" s="24">
        <f t="shared" si="2"/>
        <v>929.5</v>
      </c>
      <c r="J14" s="24">
        <f t="shared" si="2"/>
        <v>0</v>
      </c>
      <c r="K14" s="24">
        <f t="shared" si="2"/>
        <v>0</v>
      </c>
      <c r="L14" s="24">
        <v>0</v>
      </c>
      <c r="M14" s="24">
        <f t="shared" si="2"/>
        <v>921</v>
      </c>
      <c r="N14" s="24">
        <f t="shared" si="2"/>
        <v>921</v>
      </c>
      <c r="O14" s="24">
        <f t="shared" si="2"/>
        <v>0</v>
      </c>
      <c r="P14" s="22">
        <f>P16</f>
        <v>0</v>
      </c>
      <c r="Q14" s="24">
        <f t="shared" ref="Q14:S14" si="3">Q16</f>
        <v>1910.1</v>
      </c>
      <c r="R14" s="24">
        <f t="shared" si="3"/>
        <v>921</v>
      </c>
      <c r="S14" s="24">
        <f t="shared" si="3"/>
        <v>0</v>
      </c>
      <c r="T14" s="28">
        <f>T15</f>
        <v>989.1</v>
      </c>
      <c r="U14" s="38">
        <f t="shared" si="1"/>
        <v>0.95565217391304347</v>
      </c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</row>
    <row r="15" spans="1:261" ht="39" customHeight="1">
      <c r="A15" s="12"/>
      <c r="B15" s="19" t="s">
        <v>95</v>
      </c>
      <c r="C15" s="36">
        <v>942</v>
      </c>
      <c r="D15" s="42" t="s">
        <v>5</v>
      </c>
      <c r="E15" s="42" t="s">
        <v>6</v>
      </c>
      <c r="F15" s="42" t="s">
        <v>93</v>
      </c>
      <c r="G15" s="42"/>
      <c r="H15" s="22">
        <f t="shared" ref="H15:S15" si="4">H16</f>
        <v>1035</v>
      </c>
      <c r="I15" s="24">
        <f t="shared" si="4"/>
        <v>929.5</v>
      </c>
      <c r="J15" s="24">
        <f t="shared" si="4"/>
        <v>0</v>
      </c>
      <c r="K15" s="24">
        <f t="shared" si="4"/>
        <v>0</v>
      </c>
      <c r="L15" s="24">
        <v>0</v>
      </c>
      <c r="M15" s="24">
        <f t="shared" si="4"/>
        <v>921</v>
      </c>
      <c r="N15" s="24">
        <f t="shared" si="4"/>
        <v>921</v>
      </c>
      <c r="O15" s="24">
        <f t="shared" si="4"/>
        <v>0</v>
      </c>
      <c r="P15" s="22">
        <f>P16</f>
        <v>0</v>
      </c>
      <c r="Q15" s="24">
        <f t="shared" si="4"/>
        <v>1910.1</v>
      </c>
      <c r="R15" s="24">
        <f t="shared" si="4"/>
        <v>921</v>
      </c>
      <c r="S15" s="24">
        <f t="shared" si="4"/>
        <v>0</v>
      </c>
      <c r="T15" s="28">
        <f>T16</f>
        <v>989.1</v>
      </c>
      <c r="U15" s="38">
        <f t="shared" si="1"/>
        <v>0.95565217391304347</v>
      </c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</row>
    <row r="16" spans="1:261" ht="131.25">
      <c r="A16" s="12"/>
      <c r="B16" s="41" t="s">
        <v>94</v>
      </c>
      <c r="C16" s="36">
        <v>942</v>
      </c>
      <c r="D16" s="42" t="s">
        <v>5</v>
      </c>
      <c r="E16" s="42" t="s">
        <v>6</v>
      </c>
      <c r="F16" s="42" t="s">
        <v>93</v>
      </c>
      <c r="G16" s="42" t="s">
        <v>92</v>
      </c>
      <c r="H16" s="22">
        <v>1035</v>
      </c>
      <c r="I16" s="24">
        <v>929.5</v>
      </c>
      <c r="J16" s="24">
        <v>0</v>
      </c>
      <c r="K16" s="24"/>
      <c r="L16" s="24">
        <v>0</v>
      </c>
      <c r="M16" s="24">
        <f>N16+O16+P16</f>
        <v>921</v>
      </c>
      <c r="N16" s="24">
        <v>921</v>
      </c>
      <c r="O16" s="24"/>
      <c r="P16" s="23"/>
      <c r="Q16" s="24">
        <f>R16+S16+T16</f>
        <v>1910.1</v>
      </c>
      <c r="R16" s="24">
        <v>921</v>
      </c>
      <c r="S16" s="24"/>
      <c r="T16" s="28">
        <v>989.1</v>
      </c>
      <c r="U16" s="38">
        <f t="shared" si="1"/>
        <v>0.95565217391304347</v>
      </c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</row>
    <row r="17" spans="1:261" ht="60.75" customHeight="1">
      <c r="A17" s="12"/>
      <c r="B17" s="72" t="s">
        <v>58</v>
      </c>
      <c r="C17" s="65">
        <v>942</v>
      </c>
      <c r="D17" s="44" t="s">
        <v>5</v>
      </c>
      <c r="E17" s="44" t="s">
        <v>9</v>
      </c>
      <c r="F17" s="44"/>
      <c r="G17" s="44"/>
      <c r="H17" s="66">
        <f>H18</f>
        <v>252</v>
      </c>
      <c r="I17" s="23">
        <f t="shared" ref="I17:O17" si="5">I18+I22</f>
        <v>1397.5</v>
      </c>
      <c r="J17" s="23">
        <f t="shared" si="5"/>
        <v>0</v>
      </c>
      <c r="K17" s="23">
        <f t="shared" si="5"/>
        <v>0</v>
      </c>
      <c r="L17" s="23">
        <v>0</v>
      </c>
      <c r="M17" s="23">
        <f t="shared" si="5"/>
        <v>1369</v>
      </c>
      <c r="N17" s="23">
        <f t="shared" si="5"/>
        <v>1369</v>
      </c>
      <c r="O17" s="23">
        <f t="shared" si="5"/>
        <v>0</v>
      </c>
      <c r="P17" s="66">
        <f>P18+P22</f>
        <v>0</v>
      </c>
      <c r="Q17" s="23">
        <f t="shared" ref="Q17:S17" si="6">Q18+Q22</f>
        <v>1618.6</v>
      </c>
      <c r="R17" s="23">
        <f t="shared" si="6"/>
        <v>1369</v>
      </c>
      <c r="S17" s="23">
        <f t="shared" si="6"/>
        <v>0</v>
      </c>
      <c r="T17" s="67">
        <f>T18</f>
        <v>249.6</v>
      </c>
      <c r="U17" s="68">
        <f t="shared" si="1"/>
        <v>0.9904761904761904</v>
      </c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</row>
    <row r="18" spans="1:261" ht="58.5" customHeight="1">
      <c r="A18" s="12"/>
      <c r="B18" s="41" t="s">
        <v>96</v>
      </c>
      <c r="C18" s="36">
        <v>942</v>
      </c>
      <c r="D18" s="45" t="s">
        <v>5</v>
      </c>
      <c r="E18" s="45" t="s">
        <v>9</v>
      </c>
      <c r="F18" s="45">
        <v>9000000</v>
      </c>
      <c r="G18" s="45"/>
      <c r="H18" s="22">
        <f>H19+H22</f>
        <v>252</v>
      </c>
      <c r="I18" s="24">
        <f t="shared" ref="I18:S18" si="7">I19</f>
        <v>527</v>
      </c>
      <c r="J18" s="24">
        <f t="shared" si="7"/>
        <v>0</v>
      </c>
      <c r="K18" s="24">
        <f t="shared" si="7"/>
        <v>0</v>
      </c>
      <c r="L18" s="24">
        <v>0</v>
      </c>
      <c r="M18" s="23">
        <f t="shared" si="7"/>
        <v>471</v>
      </c>
      <c r="N18" s="23">
        <f t="shared" si="7"/>
        <v>471</v>
      </c>
      <c r="O18" s="23">
        <f t="shared" si="7"/>
        <v>0</v>
      </c>
      <c r="P18" s="22">
        <f>P19</f>
        <v>0</v>
      </c>
      <c r="Q18" s="23">
        <f t="shared" si="7"/>
        <v>720.6</v>
      </c>
      <c r="R18" s="23">
        <f t="shared" si="7"/>
        <v>471</v>
      </c>
      <c r="S18" s="23">
        <f t="shared" si="7"/>
        <v>0</v>
      </c>
      <c r="T18" s="28">
        <f>T19+T22</f>
        <v>249.6</v>
      </c>
      <c r="U18" s="38">
        <f t="shared" si="1"/>
        <v>0.9904761904761904</v>
      </c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</row>
    <row r="19" spans="1:261" ht="39" customHeight="1">
      <c r="A19" s="12"/>
      <c r="B19" s="41" t="s">
        <v>98</v>
      </c>
      <c r="C19" s="36">
        <v>942</v>
      </c>
      <c r="D19" s="43" t="s">
        <v>5</v>
      </c>
      <c r="E19" s="43" t="s">
        <v>9</v>
      </c>
      <c r="F19" s="43">
        <v>9000001</v>
      </c>
      <c r="G19" s="43"/>
      <c r="H19" s="22">
        <f>H20+H21</f>
        <v>252</v>
      </c>
      <c r="I19" s="24">
        <f>I21</f>
        <v>527</v>
      </c>
      <c r="J19" s="24">
        <f>J21</f>
        <v>0</v>
      </c>
      <c r="K19" s="24">
        <f>K21</f>
        <v>0</v>
      </c>
      <c r="L19" s="24">
        <v>0</v>
      </c>
      <c r="M19" s="24">
        <f>N19+O19+P19</f>
        <v>471</v>
      </c>
      <c r="N19" s="24">
        <f>N21</f>
        <v>471</v>
      </c>
      <c r="O19" s="24">
        <f>O21</f>
        <v>0</v>
      </c>
      <c r="P19" s="23">
        <f>P21</f>
        <v>0</v>
      </c>
      <c r="Q19" s="24">
        <f>R19+S19+T19</f>
        <v>720.6</v>
      </c>
      <c r="R19" s="24">
        <f>R21</f>
        <v>471</v>
      </c>
      <c r="S19" s="24">
        <f>S21</f>
        <v>0</v>
      </c>
      <c r="T19" s="28">
        <f>T20+T21</f>
        <v>249.6</v>
      </c>
      <c r="U19" s="38">
        <f t="shared" si="1"/>
        <v>0.9904761904761904</v>
      </c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</row>
    <row r="20" spans="1:261" ht="116.25" customHeight="1">
      <c r="A20" s="12"/>
      <c r="B20" s="60" t="s">
        <v>94</v>
      </c>
      <c r="C20" s="36">
        <v>942</v>
      </c>
      <c r="D20" s="43" t="s">
        <v>5</v>
      </c>
      <c r="E20" s="43" t="s">
        <v>9</v>
      </c>
      <c r="F20" s="43">
        <v>9000001</v>
      </c>
      <c r="G20" s="43">
        <v>100</v>
      </c>
      <c r="H20" s="62">
        <v>217</v>
      </c>
      <c r="I20" s="24">
        <v>527</v>
      </c>
      <c r="J20" s="24">
        <v>0</v>
      </c>
      <c r="K20" s="24"/>
      <c r="L20" s="24">
        <v>0</v>
      </c>
      <c r="M20" s="24">
        <f>N20+O20+P20</f>
        <v>471</v>
      </c>
      <c r="N20" s="24">
        <v>471</v>
      </c>
      <c r="O20" s="24">
        <v>0</v>
      </c>
      <c r="P20" s="23"/>
      <c r="Q20" s="24">
        <f>R20+S20+T20</f>
        <v>686.6</v>
      </c>
      <c r="R20" s="24">
        <v>471</v>
      </c>
      <c r="S20" s="24">
        <v>0</v>
      </c>
      <c r="T20" s="28">
        <v>215.6</v>
      </c>
      <c r="U20" s="38">
        <f t="shared" ref="U20" si="8">T20/H20*100%</f>
        <v>0.99354838709677418</v>
      </c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</row>
    <row r="21" spans="1:261" ht="43.5" customHeight="1">
      <c r="A21" s="12"/>
      <c r="B21" s="60" t="s">
        <v>99</v>
      </c>
      <c r="C21" s="36">
        <v>942</v>
      </c>
      <c r="D21" s="43" t="s">
        <v>5</v>
      </c>
      <c r="E21" s="43" t="s">
        <v>9</v>
      </c>
      <c r="F21" s="43">
        <v>9000001</v>
      </c>
      <c r="G21" s="43">
        <v>200</v>
      </c>
      <c r="H21" s="62">
        <v>35</v>
      </c>
      <c r="I21" s="24">
        <v>527</v>
      </c>
      <c r="J21" s="24">
        <v>0</v>
      </c>
      <c r="K21" s="24"/>
      <c r="L21" s="24">
        <v>0</v>
      </c>
      <c r="M21" s="24">
        <f>N21+O21+P21</f>
        <v>471</v>
      </c>
      <c r="N21" s="24">
        <v>471</v>
      </c>
      <c r="O21" s="24">
        <v>0</v>
      </c>
      <c r="P21" s="23"/>
      <c r="Q21" s="24">
        <f>R21+S21+T21</f>
        <v>505</v>
      </c>
      <c r="R21" s="24">
        <v>471</v>
      </c>
      <c r="S21" s="24">
        <v>0</v>
      </c>
      <c r="T21" s="28">
        <v>34</v>
      </c>
      <c r="U21" s="38">
        <f t="shared" si="1"/>
        <v>0.97142857142857142</v>
      </c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</row>
    <row r="22" spans="1:261" ht="40.5" customHeight="1">
      <c r="A22" s="12"/>
      <c r="B22" s="41" t="s">
        <v>10</v>
      </c>
      <c r="C22" s="36">
        <v>942</v>
      </c>
      <c r="D22" s="43" t="s">
        <v>5</v>
      </c>
      <c r="E22" s="43" t="s">
        <v>9</v>
      </c>
      <c r="F22" s="43">
        <v>9000000</v>
      </c>
      <c r="G22" s="43"/>
      <c r="H22" s="22">
        <v>0</v>
      </c>
      <c r="I22" s="24">
        <f t="shared" ref="I22:S22" si="9">I23</f>
        <v>870.5</v>
      </c>
      <c r="J22" s="25">
        <f t="shared" si="9"/>
        <v>0</v>
      </c>
      <c r="K22" s="25">
        <f t="shared" si="9"/>
        <v>0</v>
      </c>
      <c r="L22" s="25">
        <v>0</v>
      </c>
      <c r="M22" s="24">
        <f t="shared" si="9"/>
        <v>898</v>
      </c>
      <c r="N22" s="24">
        <f t="shared" si="9"/>
        <v>898</v>
      </c>
      <c r="O22" s="25">
        <f t="shared" si="9"/>
        <v>0</v>
      </c>
      <c r="P22" s="26">
        <f>P23</f>
        <v>0</v>
      </c>
      <c r="Q22" s="24">
        <f t="shared" si="9"/>
        <v>898</v>
      </c>
      <c r="R22" s="24">
        <f t="shared" si="9"/>
        <v>898</v>
      </c>
      <c r="S22" s="25">
        <f t="shared" si="9"/>
        <v>0</v>
      </c>
      <c r="T22" s="28">
        <v>0</v>
      </c>
      <c r="U22" s="38">
        <v>0</v>
      </c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</row>
    <row r="23" spans="1:261" ht="31.5" customHeight="1">
      <c r="A23" s="12"/>
      <c r="B23" s="60" t="s">
        <v>141</v>
      </c>
      <c r="C23" s="36">
        <v>942</v>
      </c>
      <c r="D23" s="43" t="s">
        <v>5</v>
      </c>
      <c r="E23" s="43" t="s">
        <v>9</v>
      </c>
      <c r="F23" s="43">
        <v>9900008</v>
      </c>
      <c r="G23" s="43">
        <v>800</v>
      </c>
      <c r="H23" s="22">
        <v>0</v>
      </c>
      <c r="I23" s="24">
        <v>870.5</v>
      </c>
      <c r="J23" s="24">
        <v>0</v>
      </c>
      <c r="K23" s="24"/>
      <c r="L23" s="24">
        <v>0</v>
      </c>
      <c r="M23" s="24">
        <f>N23+O23+P23</f>
        <v>898</v>
      </c>
      <c r="N23" s="24">
        <v>898</v>
      </c>
      <c r="O23" s="24">
        <v>0</v>
      </c>
      <c r="P23" s="23"/>
      <c r="Q23" s="24">
        <f>R23+S23+T23</f>
        <v>898</v>
      </c>
      <c r="R23" s="24">
        <v>898</v>
      </c>
      <c r="S23" s="24">
        <v>0</v>
      </c>
      <c r="T23" s="74">
        <v>0</v>
      </c>
      <c r="U23" s="38">
        <v>0</v>
      </c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</row>
    <row r="24" spans="1:261" ht="62.25" customHeight="1">
      <c r="A24" s="13"/>
      <c r="B24" s="72" t="s">
        <v>11</v>
      </c>
      <c r="C24" s="65">
        <v>942</v>
      </c>
      <c r="D24" s="40" t="s">
        <v>5</v>
      </c>
      <c r="E24" s="40" t="s">
        <v>12</v>
      </c>
      <c r="F24" s="40"/>
      <c r="G24" s="40"/>
      <c r="H24" s="66">
        <f>H25+H31</f>
        <v>7216.3</v>
      </c>
      <c r="I24" s="23">
        <f t="shared" ref="I24:S26" si="10">I25</f>
        <v>7628.43</v>
      </c>
      <c r="J24" s="23">
        <f t="shared" si="10"/>
        <v>56</v>
      </c>
      <c r="K24" s="23">
        <f t="shared" si="10"/>
        <v>0</v>
      </c>
      <c r="L24" s="23">
        <v>0</v>
      </c>
      <c r="M24" s="23">
        <f t="shared" si="10"/>
        <v>9841.5</v>
      </c>
      <c r="N24" s="23">
        <f t="shared" si="10"/>
        <v>9789.6</v>
      </c>
      <c r="O24" s="23">
        <f t="shared" si="10"/>
        <v>51.9</v>
      </c>
      <c r="P24" s="66">
        <f>P25</f>
        <v>0</v>
      </c>
      <c r="Q24" s="23">
        <f t="shared" si="10"/>
        <v>14413.2</v>
      </c>
      <c r="R24" s="23">
        <f t="shared" si="10"/>
        <v>9789.6</v>
      </c>
      <c r="S24" s="23">
        <f t="shared" si="10"/>
        <v>53.6</v>
      </c>
      <c r="T24" s="67">
        <f>T25+T31</f>
        <v>6033.7</v>
      </c>
      <c r="U24" s="68">
        <f t="shared" si="1"/>
        <v>0.83612100383853216</v>
      </c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</row>
    <row r="25" spans="1:261" ht="60" customHeight="1">
      <c r="A25" s="13"/>
      <c r="B25" s="41" t="s">
        <v>96</v>
      </c>
      <c r="C25" s="36">
        <v>942</v>
      </c>
      <c r="D25" s="42" t="s">
        <v>5</v>
      </c>
      <c r="E25" s="42" t="s">
        <v>12</v>
      </c>
      <c r="F25" s="42" t="s">
        <v>97</v>
      </c>
      <c r="G25" s="42"/>
      <c r="H25" s="22">
        <f>H26+H29</f>
        <v>6909.4000000000005</v>
      </c>
      <c r="I25" s="24">
        <f>I26</f>
        <v>7628.43</v>
      </c>
      <c r="J25" s="24">
        <f t="shared" si="10"/>
        <v>56</v>
      </c>
      <c r="K25" s="24">
        <f t="shared" si="10"/>
        <v>0</v>
      </c>
      <c r="L25" s="24">
        <v>0</v>
      </c>
      <c r="M25" s="24">
        <f t="shared" si="10"/>
        <v>9841.5</v>
      </c>
      <c r="N25" s="24">
        <f t="shared" si="10"/>
        <v>9789.6</v>
      </c>
      <c r="O25" s="24">
        <f t="shared" si="10"/>
        <v>51.9</v>
      </c>
      <c r="P25" s="22">
        <f>P26</f>
        <v>0</v>
      </c>
      <c r="Q25" s="24">
        <f t="shared" si="10"/>
        <v>14413.2</v>
      </c>
      <c r="R25" s="24">
        <f t="shared" si="10"/>
        <v>9789.6</v>
      </c>
      <c r="S25" s="24">
        <f t="shared" si="10"/>
        <v>53.6</v>
      </c>
      <c r="T25" s="28">
        <f>T26+T29</f>
        <v>5797.2</v>
      </c>
      <c r="U25" s="38">
        <f t="shared" si="1"/>
        <v>0.83903088546038718</v>
      </c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</row>
    <row r="26" spans="1:261" ht="43.5" customHeight="1">
      <c r="A26" s="13"/>
      <c r="B26" s="60" t="s">
        <v>98</v>
      </c>
      <c r="C26" s="36">
        <v>942</v>
      </c>
      <c r="D26" s="42" t="s">
        <v>5</v>
      </c>
      <c r="E26" s="42" t="s">
        <v>12</v>
      </c>
      <c r="F26" s="42" t="s">
        <v>100</v>
      </c>
      <c r="G26" s="42"/>
      <c r="H26" s="22">
        <f>H27+H28</f>
        <v>6855.1</v>
      </c>
      <c r="I26" s="24">
        <f t="shared" si="10"/>
        <v>7628.43</v>
      </c>
      <c r="J26" s="24">
        <f t="shared" si="10"/>
        <v>56</v>
      </c>
      <c r="K26" s="24">
        <f t="shared" si="10"/>
        <v>0</v>
      </c>
      <c r="L26" s="24">
        <v>0</v>
      </c>
      <c r="M26" s="24">
        <f t="shared" si="10"/>
        <v>9841.5</v>
      </c>
      <c r="N26" s="24">
        <f t="shared" si="10"/>
        <v>9789.6</v>
      </c>
      <c r="O26" s="24">
        <f t="shared" si="10"/>
        <v>51.9</v>
      </c>
      <c r="P26" s="22">
        <f>P27</f>
        <v>0</v>
      </c>
      <c r="Q26" s="24">
        <f t="shared" si="10"/>
        <v>14413.2</v>
      </c>
      <c r="R26" s="24">
        <f t="shared" si="10"/>
        <v>9789.6</v>
      </c>
      <c r="S26" s="24">
        <f t="shared" si="10"/>
        <v>53.6</v>
      </c>
      <c r="T26" s="28">
        <f>T27+T28</f>
        <v>5742.9</v>
      </c>
      <c r="U26" s="38">
        <f t="shared" si="1"/>
        <v>0.8377558314247785</v>
      </c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</row>
    <row r="27" spans="1:261" ht="131.25">
      <c r="A27" s="13"/>
      <c r="B27" s="60" t="s">
        <v>94</v>
      </c>
      <c r="C27" s="36">
        <v>942</v>
      </c>
      <c r="D27" s="42" t="s">
        <v>5</v>
      </c>
      <c r="E27" s="42" t="s">
        <v>12</v>
      </c>
      <c r="F27" s="42" t="s">
        <v>100</v>
      </c>
      <c r="G27" s="42" t="s">
        <v>92</v>
      </c>
      <c r="H27" s="22">
        <v>4670</v>
      </c>
      <c r="I27" s="24">
        <v>7628.43</v>
      </c>
      <c r="J27" s="24">
        <v>56</v>
      </c>
      <c r="K27" s="24"/>
      <c r="L27" s="24">
        <v>0</v>
      </c>
      <c r="M27" s="24">
        <f>N27+O27+P27</f>
        <v>9841.5</v>
      </c>
      <c r="N27" s="24">
        <v>9789.6</v>
      </c>
      <c r="O27" s="24">
        <v>51.9</v>
      </c>
      <c r="P27" s="23"/>
      <c r="Q27" s="24">
        <f>R27+S27+T27</f>
        <v>14413.2</v>
      </c>
      <c r="R27" s="24">
        <v>9789.6</v>
      </c>
      <c r="S27" s="24">
        <v>53.6</v>
      </c>
      <c r="T27" s="28">
        <v>4570</v>
      </c>
      <c r="U27" s="38">
        <f t="shared" si="1"/>
        <v>0.97858672376873657</v>
      </c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</row>
    <row r="28" spans="1:261" ht="56.25">
      <c r="A28" s="13"/>
      <c r="B28" s="60" t="s">
        <v>99</v>
      </c>
      <c r="C28" s="36">
        <v>942</v>
      </c>
      <c r="D28" s="42" t="s">
        <v>5</v>
      </c>
      <c r="E28" s="42" t="s">
        <v>12</v>
      </c>
      <c r="F28" s="42" t="s">
        <v>100</v>
      </c>
      <c r="G28" s="42" t="s">
        <v>101</v>
      </c>
      <c r="H28" s="22">
        <v>2185.1</v>
      </c>
      <c r="I28" s="24">
        <v>7628.43</v>
      </c>
      <c r="J28" s="24">
        <v>56</v>
      </c>
      <c r="K28" s="24"/>
      <c r="L28" s="24">
        <v>0</v>
      </c>
      <c r="M28" s="24">
        <f>N28+O28+P28</f>
        <v>9841.5</v>
      </c>
      <c r="N28" s="24">
        <v>9789.6</v>
      </c>
      <c r="O28" s="24">
        <v>51.9</v>
      </c>
      <c r="P28" s="23"/>
      <c r="Q28" s="24">
        <f>R28+S28+T28</f>
        <v>11016.1</v>
      </c>
      <c r="R28" s="24">
        <v>9789.6</v>
      </c>
      <c r="S28" s="24">
        <v>53.6</v>
      </c>
      <c r="T28" s="28">
        <v>1172.9000000000001</v>
      </c>
      <c r="U28" s="38">
        <f t="shared" ref="U28" si="11">T28/H28*100%</f>
        <v>0.53677177245892638</v>
      </c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</row>
    <row r="29" spans="1:261" ht="59.25" customHeight="1">
      <c r="A29" s="13"/>
      <c r="B29" s="60" t="s">
        <v>103</v>
      </c>
      <c r="C29" s="36">
        <v>942</v>
      </c>
      <c r="D29" s="42" t="s">
        <v>5</v>
      </c>
      <c r="E29" s="42" t="s">
        <v>12</v>
      </c>
      <c r="F29" s="42" t="s">
        <v>102</v>
      </c>
      <c r="G29" s="42"/>
      <c r="H29" s="22">
        <f>H30</f>
        <v>54.3</v>
      </c>
      <c r="I29" s="24">
        <v>7628.43</v>
      </c>
      <c r="J29" s="24">
        <v>56</v>
      </c>
      <c r="K29" s="24"/>
      <c r="L29" s="24">
        <v>0</v>
      </c>
      <c r="M29" s="24">
        <f>N29+O29+P29</f>
        <v>9841.5</v>
      </c>
      <c r="N29" s="24">
        <v>9789.6</v>
      </c>
      <c r="O29" s="24">
        <v>51.9</v>
      </c>
      <c r="P29" s="23"/>
      <c r="Q29" s="24">
        <f>R29+S29+T29</f>
        <v>9897.5</v>
      </c>
      <c r="R29" s="24">
        <v>9789.6</v>
      </c>
      <c r="S29" s="24">
        <v>53.6</v>
      </c>
      <c r="T29" s="28">
        <f>T30</f>
        <v>54.3</v>
      </c>
      <c r="U29" s="38">
        <f t="shared" ref="U29" si="12">T29/H29*100%</f>
        <v>1</v>
      </c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</row>
    <row r="30" spans="1:261" ht="56.25">
      <c r="A30" s="13"/>
      <c r="B30" s="60" t="s">
        <v>99</v>
      </c>
      <c r="C30" s="36">
        <v>942</v>
      </c>
      <c r="D30" s="42" t="s">
        <v>5</v>
      </c>
      <c r="E30" s="42" t="s">
        <v>12</v>
      </c>
      <c r="F30" s="42" t="s">
        <v>102</v>
      </c>
      <c r="G30" s="42" t="s">
        <v>101</v>
      </c>
      <c r="H30" s="62">
        <v>54.3</v>
      </c>
      <c r="I30" s="24">
        <v>7628.43</v>
      </c>
      <c r="J30" s="24">
        <v>56</v>
      </c>
      <c r="K30" s="24"/>
      <c r="L30" s="24">
        <v>0</v>
      </c>
      <c r="M30" s="24">
        <f>N30+O30+P30</f>
        <v>9841.5</v>
      </c>
      <c r="N30" s="24">
        <v>9789.6</v>
      </c>
      <c r="O30" s="24">
        <v>51.9</v>
      </c>
      <c r="P30" s="23"/>
      <c r="Q30" s="24">
        <f>R30+S30+T30</f>
        <v>9897.5</v>
      </c>
      <c r="R30" s="24">
        <v>9789.6</v>
      </c>
      <c r="S30" s="24">
        <v>53.6</v>
      </c>
      <c r="T30" s="28">
        <v>54.3</v>
      </c>
      <c r="U30" s="38">
        <f t="shared" ref="U30:U33" si="13">T30/H30*100%</f>
        <v>1</v>
      </c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</row>
    <row r="31" spans="1:261" ht="37.5">
      <c r="A31" s="13"/>
      <c r="B31" s="60" t="s">
        <v>104</v>
      </c>
      <c r="C31" s="36">
        <v>942</v>
      </c>
      <c r="D31" s="42" t="s">
        <v>5</v>
      </c>
      <c r="E31" s="42" t="s">
        <v>12</v>
      </c>
      <c r="F31" s="42" t="s">
        <v>97</v>
      </c>
      <c r="G31" s="42"/>
      <c r="H31" s="22">
        <f t="shared" ref="H31:S32" si="14">H32</f>
        <v>306.89999999999998</v>
      </c>
      <c r="I31" s="24">
        <f>I32</f>
        <v>7628.43</v>
      </c>
      <c r="J31" s="24">
        <f t="shared" si="14"/>
        <v>56</v>
      </c>
      <c r="K31" s="24">
        <f t="shared" si="14"/>
        <v>0</v>
      </c>
      <c r="L31" s="24">
        <v>0</v>
      </c>
      <c r="M31" s="24">
        <f t="shared" si="14"/>
        <v>9841.5</v>
      </c>
      <c r="N31" s="24">
        <f t="shared" si="14"/>
        <v>9789.6</v>
      </c>
      <c r="O31" s="24">
        <f t="shared" si="14"/>
        <v>51.9</v>
      </c>
      <c r="P31" s="22">
        <f>P32</f>
        <v>0</v>
      </c>
      <c r="Q31" s="24">
        <f t="shared" si="14"/>
        <v>10079.700000000001</v>
      </c>
      <c r="R31" s="24">
        <f t="shared" si="14"/>
        <v>9789.6</v>
      </c>
      <c r="S31" s="24">
        <f t="shared" si="14"/>
        <v>53.6</v>
      </c>
      <c r="T31" s="28">
        <f>T32</f>
        <v>236.5</v>
      </c>
      <c r="U31" s="38">
        <f t="shared" si="13"/>
        <v>0.77060931899641583</v>
      </c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</row>
    <row r="32" spans="1:261" ht="56.25">
      <c r="A32" s="13"/>
      <c r="B32" s="60" t="s">
        <v>136</v>
      </c>
      <c r="C32" s="36">
        <v>942</v>
      </c>
      <c r="D32" s="42" t="s">
        <v>5</v>
      </c>
      <c r="E32" s="42" t="s">
        <v>12</v>
      </c>
      <c r="F32" s="42" t="s">
        <v>106</v>
      </c>
      <c r="G32" s="42"/>
      <c r="H32" s="22">
        <f t="shared" si="14"/>
        <v>306.89999999999998</v>
      </c>
      <c r="I32" s="24">
        <f t="shared" si="14"/>
        <v>7628.43</v>
      </c>
      <c r="J32" s="24">
        <f t="shared" si="14"/>
        <v>56</v>
      </c>
      <c r="K32" s="24">
        <f t="shared" si="14"/>
        <v>0</v>
      </c>
      <c r="L32" s="24">
        <v>0</v>
      </c>
      <c r="M32" s="24">
        <f t="shared" si="14"/>
        <v>9841.5</v>
      </c>
      <c r="N32" s="24">
        <f t="shared" si="14"/>
        <v>9789.6</v>
      </c>
      <c r="O32" s="24">
        <f t="shared" si="14"/>
        <v>51.9</v>
      </c>
      <c r="P32" s="22">
        <f>P33</f>
        <v>0</v>
      </c>
      <c r="Q32" s="24">
        <f t="shared" si="14"/>
        <v>10079.700000000001</v>
      </c>
      <c r="R32" s="24">
        <f t="shared" si="14"/>
        <v>9789.6</v>
      </c>
      <c r="S32" s="24">
        <f t="shared" si="14"/>
        <v>53.6</v>
      </c>
      <c r="T32" s="28">
        <f>T33</f>
        <v>236.5</v>
      </c>
      <c r="U32" s="38">
        <f t="shared" si="13"/>
        <v>0.77060931899641583</v>
      </c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</row>
    <row r="33" spans="1:261" ht="26.25" customHeight="1">
      <c r="A33" s="13"/>
      <c r="B33" s="60" t="s">
        <v>105</v>
      </c>
      <c r="C33" s="36">
        <v>942</v>
      </c>
      <c r="D33" s="42" t="s">
        <v>5</v>
      </c>
      <c r="E33" s="42" t="s">
        <v>12</v>
      </c>
      <c r="F33" s="42" t="s">
        <v>106</v>
      </c>
      <c r="G33" s="42" t="s">
        <v>107</v>
      </c>
      <c r="H33" s="62">
        <v>306.89999999999998</v>
      </c>
      <c r="I33" s="24">
        <v>7628.43</v>
      </c>
      <c r="J33" s="24">
        <v>56</v>
      </c>
      <c r="K33" s="24"/>
      <c r="L33" s="24">
        <v>0</v>
      </c>
      <c r="M33" s="24">
        <f>N33+O33+P33</f>
        <v>9841.5</v>
      </c>
      <c r="N33" s="24">
        <v>9789.6</v>
      </c>
      <c r="O33" s="24">
        <v>51.9</v>
      </c>
      <c r="P33" s="23"/>
      <c r="Q33" s="24">
        <f>R33+S33+T33</f>
        <v>10079.700000000001</v>
      </c>
      <c r="R33" s="24">
        <v>9789.6</v>
      </c>
      <c r="S33" s="24">
        <v>53.6</v>
      </c>
      <c r="T33" s="28">
        <v>236.5</v>
      </c>
      <c r="U33" s="38">
        <f t="shared" si="13"/>
        <v>0.77060931899641583</v>
      </c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</row>
    <row r="34" spans="1:261" s="63" customFormat="1" ht="82.5" customHeight="1">
      <c r="A34" s="13"/>
      <c r="B34" s="73" t="s">
        <v>80</v>
      </c>
      <c r="C34" s="65">
        <v>942</v>
      </c>
      <c r="D34" s="40" t="s">
        <v>5</v>
      </c>
      <c r="E34" s="40" t="s">
        <v>72</v>
      </c>
      <c r="F34" s="48"/>
      <c r="G34" s="48"/>
      <c r="H34" s="66">
        <f>H36</f>
        <v>61.6</v>
      </c>
      <c r="I34" s="23">
        <f>I36</f>
        <v>15.57</v>
      </c>
      <c r="J34" s="23">
        <f>J36</f>
        <v>0</v>
      </c>
      <c r="K34" s="23"/>
      <c r="L34" s="23">
        <f>L36</f>
        <v>0</v>
      </c>
      <c r="M34" s="23"/>
      <c r="N34" s="23"/>
      <c r="O34" s="23"/>
      <c r="P34" s="23"/>
      <c r="Q34" s="23"/>
      <c r="R34" s="23"/>
      <c r="S34" s="23"/>
      <c r="T34" s="67">
        <v>61.6</v>
      </c>
      <c r="U34" s="68">
        <f t="shared" si="1"/>
        <v>1</v>
      </c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</row>
    <row r="35" spans="1:261" ht="63.75" customHeight="1">
      <c r="A35" s="13"/>
      <c r="B35" s="60" t="s">
        <v>108</v>
      </c>
      <c r="C35" s="36">
        <v>942</v>
      </c>
      <c r="D35" s="39" t="s">
        <v>5</v>
      </c>
      <c r="E35" s="39" t="s">
        <v>72</v>
      </c>
      <c r="F35" s="42" t="s">
        <v>97</v>
      </c>
      <c r="G35" s="42"/>
      <c r="H35" s="22">
        <f>H36</f>
        <v>61.6</v>
      </c>
      <c r="I35" s="24">
        <f>I36</f>
        <v>15.57</v>
      </c>
      <c r="J35" s="24">
        <f>J36</f>
        <v>0</v>
      </c>
      <c r="K35" s="24"/>
      <c r="L35" s="24">
        <f>L36</f>
        <v>0</v>
      </c>
      <c r="M35" s="24"/>
      <c r="N35" s="24"/>
      <c r="O35" s="24"/>
      <c r="P35" s="23"/>
      <c r="Q35" s="24"/>
      <c r="R35" s="24"/>
      <c r="S35" s="24"/>
      <c r="T35" s="28">
        <f>T36</f>
        <v>60.4</v>
      </c>
      <c r="U35" s="38">
        <f t="shared" si="1"/>
        <v>0.98051948051948046</v>
      </c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</row>
    <row r="36" spans="1:261" ht="24.75" customHeight="1">
      <c r="A36" s="13"/>
      <c r="B36" s="61" t="s">
        <v>109</v>
      </c>
      <c r="C36" s="36">
        <v>942</v>
      </c>
      <c r="D36" s="42" t="s">
        <v>5</v>
      </c>
      <c r="E36" s="42" t="s">
        <v>72</v>
      </c>
      <c r="F36" s="42" t="s">
        <v>97</v>
      </c>
      <c r="G36" s="42" t="s">
        <v>8</v>
      </c>
      <c r="H36" s="22">
        <v>61.6</v>
      </c>
      <c r="I36" s="24">
        <v>15.57</v>
      </c>
      <c r="J36" s="24">
        <v>0</v>
      </c>
      <c r="K36" s="24"/>
      <c r="L36" s="24">
        <v>0</v>
      </c>
      <c r="M36" s="24"/>
      <c r="N36" s="24"/>
      <c r="O36" s="24"/>
      <c r="P36" s="23"/>
      <c r="Q36" s="24"/>
      <c r="R36" s="24"/>
      <c r="S36" s="24"/>
      <c r="T36" s="28">
        <v>60.4</v>
      </c>
      <c r="U36" s="38">
        <f t="shared" si="1"/>
        <v>0.98051948051948046</v>
      </c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</row>
    <row r="37" spans="1:261" ht="43.5" customHeight="1">
      <c r="B37" s="72" t="s">
        <v>59</v>
      </c>
      <c r="C37" s="65">
        <v>942</v>
      </c>
      <c r="D37" s="40" t="s">
        <v>5</v>
      </c>
      <c r="E37" s="40" t="s">
        <v>13</v>
      </c>
      <c r="F37" s="40"/>
      <c r="G37" s="40"/>
      <c r="H37" s="66">
        <f t="shared" ref="H37:I37" si="15">H38</f>
        <v>834</v>
      </c>
      <c r="I37" s="23" t="e">
        <f t="shared" si="15"/>
        <v>#REF!</v>
      </c>
      <c r="J37" s="23">
        <v>0</v>
      </c>
      <c r="K37" s="23"/>
      <c r="L37" s="23">
        <v>0</v>
      </c>
      <c r="M37" s="23">
        <v>0</v>
      </c>
      <c r="N37" s="23">
        <v>0</v>
      </c>
      <c r="O37" s="23">
        <v>0</v>
      </c>
      <c r="P37" s="66">
        <f>P38</f>
        <v>0</v>
      </c>
      <c r="Q37" s="23">
        <v>0</v>
      </c>
      <c r="R37" s="23">
        <v>0</v>
      </c>
      <c r="S37" s="23">
        <v>0</v>
      </c>
      <c r="T37" s="67">
        <f>T38</f>
        <v>834</v>
      </c>
      <c r="U37" s="68">
        <v>0</v>
      </c>
    </row>
    <row r="38" spans="1:261" ht="40.5" customHeight="1">
      <c r="B38" s="60" t="s">
        <v>108</v>
      </c>
      <c r="C38" s="36">
        <v>942</v>
      </c>
      <c r="D38" s="42" t="s">
        <v>5</v>
      </c>
      <c r="E38" s="42" t="s">
        <v>13</v>
      </c>
      <c r="F38" s="42" t="s">
        <v>97</v>
      </c>
      <c r="G38" s="42"/>
      <c r="H38" s="22">
        <v>834</v>
      </c>
      <c r="I38" s="24" t="e">
        <f>#REF!</f>
        <v>#REF!</v>
      </c>
      <c r="J38" s="24">
        <v>0</v>
      </c>
      <c r="K38" s="24"/>
      <c r="L38" s="24">
        <v>0</v>
      </c>
      <c r="M38" s="24">
        <v>0</v>
      </c>
      <c r="N38" s="24">
        <v>0</v>
      </c>
      <c r="O38" s="24">
        <v>0</v>
      </c>
      <c r="P38" s="22">
        <f>P39</f>
        <v>0</v>
      </c>
      <c r="Q38" s="24">
        <v>0</v>
      </c>
      <c r="R38" s="24">
        <v>0</v>
      </c>
      <c r="S38" s="24">
        <v>0</v>
      </c>
      <c r="T38" s="28">
        <v>834</v>
      </c>
      <c r="U38" s="38">
        <v>0</v>
      </c>
    </row>
    <row r="39" spans="1:261" ht="53.25" hidden="1" customHeight="1">
      <c r="B39" s="60" t="s">
        <v>99</v>
      </c>
      <c r="C39" s="36">
        <v>942</v>
      </c>
      <c r="D39" s="42" t="s">
        <v>5</v>
      </c>
      <c r="E39" s="42" t="s">
        <v>13</v>
      </c>
      <c r="F39" s="42" t="s">
        <v>97</v>
      </c>
      <c r="G39" s="42" t="s">
        <v>101</v>
      </c>
      <c r="H39" s="22">
        <v>0</v>
      </c>
      <c r="I39" s="24">
        <v>0</v>
      </c>
      <c r="J39" s="24">
        <v>0</v>
      </c>
      <c r="K39" s="24"/>
      <c r="L39" s="24">
        <v>0</v>
      </c>
      <c r="M39" s="24">
        <v>0</v>
      </c>
      <c r="N39" s="24">
        <v>0</v>
      </c>
      <c r="O39" s="24">
        <v>0</v>
      </c>
      <c r="P39" s="23"/>
      <c r="Q39" s="24">
        <v>0</v>
      </c>
      <c r="R39" s="24">
        <v>0</v>
      </c>
      <c r="S39" s="24">
        <v>0</v>
      </c>
      <c r="T39" s="28">
        <v>0</v>
      </c>
      <c r="U39" s="38">
        <v>0</v>
      </c>
    </row>
    <row r="40" spans="1:261" s="63" customFormat="1" ht="25.5" customHeight="1">
      <c r="B40" s="69" t="s">
        <v>14</v>
      </c>
      <c r="C40" s="65">
        <v>942</v>
      </c>
      <c r="D40" s="40" t="s">
        <v>5</v>
      </c>
      <c r="E40" s="40" t="s">
        <v>15</v>
      </c>
      <c r="F40" s="40"/>
      <c r="G40" s="40"/>
      <c r="H40" s="66">
        <f t="shared" ref="H40:S40" si="16">H41</f>
        <v>0</v>
      </c>
      <c r="I40" s="23" t="e">
        <f t="shared" si="16"/>
        <v>#REF!</v>
      </c>
      <c r="J40" s="23" t="e">
        <f t="shared" si="16"/>
        <v>#REF!</v>
      </c>
      <c r="K40" s="23" t="e">
        <f t="shared" si="16"/>
        <v>#REF!</v>
      </c>
      <c r="L40" s="23">
        <v>0</v>
      </c>
      <c r="M40" s="23" t="e">
        <f t="shared" si="16"/>
        <v>#REF!</v>
      </c>
      <c r="N40" s="23" t="e">
        <f t="shared" si="16"/>
        <v>#REF!</v>
      </c>
      <c r="O40" s="23" t="e">
        <f t="shared" si="16"/>
        <v>#REF!</v>
      </c>
      <c r="P40" s="66" t="e">
        <f>P41+P43</f>
        <v>#REF!</v>
      </c>
      <c r="Q40" s="23" t="e">
        <f t="shared" si="16"/>
        <v>#REF!</v>
      </c>
      <c r="R40" s="23" t="e">
        <f t="shared" si="16"/>
        <v>#REF!</v>
      </c>
      <c r="S40" s="23" t="e">
        <f t="shared" si="16"/>
        <v>#REF!</v>
      </c>
      <c r="T40" s="67">
        <f>T41</f>
        <v>0</v>
      </c>
      <c r="U40" s="68">
        <v>0</v>
      </c>
    </row>
    <row r="41" spans="1:261" ht="22.5" customHeight="1">
      <c r="B41" s="61" t="s">
        <v>110</v>
      </c>
      <c r="C41" s="36">
        <v>942</v>
      </c>
      <c r="D41" s="42" t="s">
        <v>5</v>
      </c>
      <c r="E41" s="42" t="s">
        <v>15</v>
      </c>
      <c r="F41" s="42" t="s">
        <v>111</v>
      </c>
      <c r="G41" s="42"/>
      <c r="H41" s="22">
        <f>H42</f>
        <v>0</v>
      </c>
      <c r="I41" s="24" t="e">
        <f>#REF!</f>
        <v>#REF!</v>
      </c>
      <c r="J41" s="24" t="e">
        <f>#REF!</f>
        <v>#REF!</v>
      </c>
      <c r="K41" s="24" t="e">
        <f>#REF!</f>
        <v>#REF!</v>
      </c>
      <c r="L41" s="24">
        <v>0</v>
      </c>
      <c r="M41" s="24" t="e">
        <f>#REF!</f>
        <v>#REF!</v>
      </c>
      <c r="N41" s="24" t="e">
        <f>#REF!</f>
        <v>#REF!</v>
      </c>
      <c r="O41" s="24" t="e">
        <f>#REF!</f>
        <v>#REF!</v>
      </c>
      <c r="P41" s="22" t="e">
        <f>P42</f>
        <v>#REF!</v>
      </c>
      <c r="Q41" s="24" t="e">
        <f>#REF!</f>
        <v>#REF!</v>
      </c>
      <c r="R41" s="24" t="e">
        <f>#REF!</f>
        <v>#REF!</v>
      </c>
      <c r="S41" s="24" t="e">
        <f>#REF!</f>
        <v>#REF!</v>
      </c>
      <c r="T41" s="28">
        <f>T42</f>
        <v>0</v>
      </c>
      <c r="U41" s="38">
        <v>0</v>
      </c>
    </row>
    <row r="42" spans="1:261" ht="26.25" customHeight="1">
      <c r="B42" s="60" t="s">
        <v>99</v>
      </c>
      <c r="C42" s="36">
        <v>942</v>
      </c>
      <c r="D42" s="42" t="s">
        <v>5</v>
      </c>
      <c r="E42" s="42" t="s">
        <v>15</v>
      </c>
      <c r="F42" s="42" t="s">
        <v>111</v>
      </c>
      <c r="G42" s="42" t="s">
        <v>101</v>
      </c>
      <c r="H42" s="22">
        <v>0</v>
      </c>
      <c r="I42" s="24" t="e">
        <f>#REF!</f>
        <v>#REF!</v>
      </c>
      <c r="J42" s="24" t="e">
        <f>#REF!</f>
        <v>#REF!</v>
      </c>
      <c r="K42" s="24" t="e">
        <f>#REF!</f>
        <v>#REF!</v>
      </c>
      <c r="L42" s="24">
        <v>0</v>
      </c>
      <c r="M42" s="24" t="e">
        <f>#REF!</f>
        <v>#REF!</v>
      </c>
      <c r="N42" s="24" t="e">
        <f>#REF!</f>
        <v>#REF!</v>
      </c>
      <c r="O42" s="24" t="e">
        <f>#REF!</f>
        <v>#REF!</v>
      </c>
      <c r="P42" s="22" t="e">
        <f>#REF!</f>
        <v>#REF!</v>
      </c>
      <c r="Q42" s="24" t="e">
        <f>#REF!</f>
        <v>#REF!</v>
      </c>
      <c r="R42" s="24" t="e">
        <f>#REF!</f>
        <v>#REF!</v>
      </c>
      <c r="S42" s="24" t="e">
        <f>#REF!</f>
        <v>#REF!</v>
      </c>
      <c r="T42" s="28">
        <v>0</v>
      </c>
      <c r="U42" s="38">
        <v>0</v>
      </c>
    </row>
    <row r="43" spans="1:261" s="63" customFormat="1" ht="24" customHeight="1">
      <c r="B43" s="72" t="s">
        <v>16</v>
      </c>
      <c r="C43" s="65">
        <v>942</v>
      </c>
      <c r="D43" s="40" t="s">
        <v>5</v>
      </c>
      <c r="E43" s="40" t="s">
        <v>17</v>
      </c>
      <c r="F43" s="40"/>
      <c r="G43" s="40"/>
      <c r="H43" s="66">
        <f>H44+H46+H47+H49+H51+H52</f>
        <v>10771.900000000001</v>
      </c>
      <c r="I43" s="23" t="e">
        <f>I44+#REF!+#REF!+#REF!</f>
        <v>#REF!</v>
      </c>
      <c r="J43" s="23" t="e">
        <f>J44+#REF!</f>
        <v>#REF!</v>
      </c>
      <c r="K43" s="23" t="e">
        <f>K44+#REF!+#REF!</f>
        <v>#REF!</v>
      </c>
      <c r="L43" s="23">
        <v>0</v>
      </c>
      <c r="M43" s="23" t="e">
        <f>M44+#REF!+#REF!</f>
        <v>#REF!</v>
      </c>
      <c r="N43" s="23" t="e">
        <f>N44+#REF!+#REF!</f>
        <v>#REF!</v>
      </c>
      <c r="O43" s="23" t="e">
        <f>O44+#REF!+#REF!</f>
        <v>#REF!</v>
      </c>
      <c r="P43" s="66" t="e">
        <f>P44</f>
        <v>#REF!</v>
      </c>
      <c r="Q43" s="23" t="e">
        <f>Q44+#REF!+#REF!</f>
        <v>#REF!</v>
      </c>
      <c r="R43" s="23" t="e">
        <f>R44+#REF!+#REF!</f>
        <v>#REF!</v>
      </c>
      <c r="S43" s="23" t="e">
        <f>S44+#REF!+#REF!</f>
        <v>#REF!</v>
      </c>
      <c r="T43" s="67">
        <f>T44+T46+T47+T49+T51+T52</f>
        <v>10476.5</v>
      </c>
      <c r="U43" s="68">
        <f t="shared" si="1"/>
        <v>0.97257679703673439</v>
      </c>
    </row>
    <row r="44" spans="1:261" s="63" customFormat="1" ht="100.5" customHeight="1">
      <c r="B44" s="72" t="s">
        <v>157</v>
      </c>
      <c r="C44" s="65">
        <v>942</v>
      </c>
      <c r="D44" s="48" t="s">
        <v>5</v>
      </c>
      <c r="E44" s="48" t="s">
        <v>17</v>
      </c>
      <c r="F44" s="48" t="s">
        <v>112</v>
      </c>
      <c r="G44" s="48"/>
      <c r="H44" s="66">
        <f>H45</f>
        <v>343</v>
      </c>
      <c r="I44" s="23" t="e">
        <f>#REF!</f>
        <v>#REF!</v>
      </c>
      <c r="J44" s="23" t="e">
        <f>#REF!</f>
        <v>#REF!</v>
      </c>
      <c r="K44" s="23" t="e">
        <f>#REF!</f>
        <v>#REF!</v>
      </c>
      <c r="L44" s="23">
        <v>0</v>
      </c>
      <c r="M44" s="23" t="e">
        <f>#REF!</f>
        <v>#REF!</v>
      </c>
      <c r="N44" s="23" t="e">
        <f>#REF!</f>
        <v>#REF!</v>
      </c>
      <c r="O44" s="23" t="e">
        <f>#REF!</f>
        <v>#REF!</v>
      </c>
      <c r="P44" s="66" t="e">
        <f>#REF!</f>
        <v>#REF!</v>
      </c>
      <c r="Q44" s="23" t="e">
        <f>#REF!</f>
        <v>#REF!</v>
      </c>
      <c r="R44" s="23" t="e">
        <f>#REF!</f>
        <v>#REF!</v>
      </c>
      <c r="S44" s="23" t="e">
        <f>#REF!</f>
        <v>#REF!</v>
      </c>
      <c r="T44" s="67">
        <f>T45</f>
        <v>309</v>
      </c>
      <c r="U44" s="68">
        <f t="shared" si="1"/>
        <v>0.9008746355685131</v>
      </c>
    </row>
    <row r="45" spans="1:261" ht="42" customHeight="1">
      <c r="B45" s="60" t="s">
        <v>99</v>
      </c>
      <c r="C45" s="36">
        <v>942</v>
      </c>
      <c r="D45" s="42" t="s">
        <v>5</v>
      </c>
      <c r="E45" s="42" t="s">
        <v>17</v>
      </c>
      <c r="F45" s="42" t="s">
        <v>82</v>
      </c>
      <c r="G45" s="42" t="s">
        <v>101</v>
      </c>
      <c r="H45" s="22">
        <v>343</v>
      </c>
      <c r="I45" s="24">
        <v>930</v>
      </c>
      <c r="J45" s="24">
        <v>0</v>
      </c>
      <c r="K45" s="24"/>
      <c r="L45" s="24">
        <v>0</v>
      </c>
      <c r="M45" s="24">
        <f>N45+O45+P45</f>
        <v>600</v>
      </c>
      <c r="N45" s="24">
        <v>600</v>
      </c>
      <c r="O45" s="24"/>
      <c r="P45" s="23"/>
      <c r="Q45" s="24">
        <f>R45+S45+T45</f>
        <v>909</v>
      </c>
      <c r="R45" s="24">
        <v>600</v>
      </c>
      <c r="S45" s="24">
        <v>0</v>
      </c>
      <c r="T45" s="28">
        <v>309</v>
      </c>
      <c r="U45" s="38">
        <f t="shared" si="1"/>
        <v>0.9008746355685131</v>
      </c>
    </row>
    <row r="46" spans="1:261" ht="87" customHeight="1">
      <c r="B46" s="69" t="s">
        <v>144</v>
      </c>
      <c r="C46" s="65">
        <v>942</v>
      </c>
      <c r="D46" s="48" t="s">
        <v>5</v>
      </c>
      <c r="E46" s="48" t="s">
        <v>17</v>
      </c>
      <c r="F46" s="44">
        <v>7220110</v>
      </c>
      <c r="G46" s="44">
        <v>612</v>
      </c>
      <c r="H46" s="66">
        <v>238</v>
      </c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67">
        <v>238</v>
      </c>
      <c r="U46" s="68">
        <f>T46/H46</f>
        <v>1</v>
      </c>
    </row>
    <row r="47" spans="1:261" ht="44.25" customHeight="1">
      <c r="B47" s="61" t="s">
        <v>113</v>
      </c>
      <c r="C47" s="36">
        <v>942</v>
      </c>
      <c r="D47" s="42" t="s">
        <v>5</v>
      </c>
      <c r="E47" s="42" t="s">
        <v>17</v>
      </c>
      <c r="F47" s="42" t="s">
        <v>115</v>
      </c>
      <c r="G47" s="42"/>
      <c r="H47" s="22">
        <f t="shared" ref="H47:S47" si="17">H48</f>
        <v>1124.2</v>
      </c>
      <c r="I47" s="24">
        <f t="shared" si="17"/>
        <v>2692</v>
      </c>
      <c r="J47" s="24">
        <f t="shared" si="17"/>
        <v>0</v>
      </c>
      <c r="K47" s="24">
        <f t="shared" si="17"/>
        <v>0</v>
      </c>
      <c r="L47" s="24">
        <v>0</v>
      </c>
      <c r="M47" s="24" t="e">
        <f t="shared" si="17"/>
        <v>#REF!</v>
      </c>
      <c r="N47" s="24">
        <f t="shared" si="17"/>
        <v>2500</v>
      </c>
      <c r="O47" s="24">
        <f t="shared" si="17"/>
        <v>0</v>
      </c>
      <c r="P47" s="23"/>
      <c r="Q47" s="24">
        <f t="shared" si="17"/>
        <v>3618.5</v>
      </c>
      <c r="R47" s="24">
        <f t="shared" si="17"/>
        <v>2500</v>
      </c>
      <c r="S47" s="24">
        <f t="shared" si="17"/>
        <v>0</v>
      </c>
      <c r="T47" s="28">
        <f>T48</f>
        <v>1118.5</v>
      </c>
      <c r="U47" s="38">
        <f t="shared" si="1"/>
        <v>0.99492972780644007</v>
      </c>
    </row>
    <row r="48" spans="1:261" ht="48" customHeight="1">
      <c r="B48" s="60" t="s">
        <v>99</v>
      </c>
      <c r="C48" s="36">
        <v>942</v>
      </c>
      <c r="D48" s="42" t="s">
        <v>5</v>
      </c>
      <c r="E48" s="42" t="s">
        <v>17</v>
      </c>
      <c r="F48" s="42" t="s">
        <v>115</v>
      </c>
      <c r="G48" s="42" t="s">
        <v>101</v>
      </c>
      <c r="H48" s="22">
        <v>1124.2</v>
      </c>
      <c r="I48" s="24">
        <v>2692</v>
      </c>
      <c r="J48" s="24">
        <v>0</v>
      </c>
      <c r="K48" s="24"/>
      <c r="L48" s="24">
        <v>0</v>
      </c>
      <c r="M48" s="24" t="e">
        <f>N48+O48+P48</f>
        <v>#REF!</v>
      </c>
      <c r="N48" s="24">
        <v>2500</v>
      </c>
      <c r="O48" s="24"/>
      <c r="P48" s="27" t="e">
        <f>#REF!</f>
        <v>#REF!</v>
      </c>
      <c r="Q48" s="24">
        <f>R48+S48+T48</f>
        <v>3618.5</v>
      </c>
      <c r="R48" s="24">
        <v>2500</v>
      </c>
      <c r="S48" s="24">
        <v>0</v>
      </c>
      <c r="T48" s="28">
        <v>1118.5</v>
      </c>
      <c r="U48" s="38">
        <f t="shared" si="1"/>
        <v>0.99492972780644007</v>
      </c>
    </row>
    <row r="49" spans="2:21" ht="24" customHeight="1">
      <c r="B49" s="61" t="s">
        <v>113</v>
      </c>
      <c r="C49" s="36">
        <v>942</v>
      </c>
      <c r="D49" s="42" t="s">
        <v>5</v>
      </c>
      <c r="E49" s="42" t="s">
        <v>17</v>
      </c>
      <c r="F49" s="42" t="s">
        <v>115</v>
      </c>
      <c r="G49" s="42"/>
      <c r="H49" s="22">
        <f t="shared" ref="H49:J49" si="18">H50</f>
        <v>8650</v>
      </c>
      <c r="I49" s="24">
        <f t="shared" si="18"/>
        <v>60</v>
      </c>
      <c r="J49" s="24">
        <f t="shared" si="18"/>
        <v>0</v>
      </c>
      <c r="K49" s="24"/>
      <c r="L49" s="24">
        <f>L50</f>
        <v>0</v>
      </c>
      <c r="M49" s="24"/>
      <c r="N49" s="24"/>
      <c r="O49" s="24"/>
      <c r="P49" s="27"/>
      <c r="Q49" s="24"/>
      <c r="R49" s="24"/>
      <c r="S49" s="24"/>
      <c r="T49" s="28">
        <f>T50</f>
        <v>8400</v>
      </c>
      <c r="U49" s="38">
        <f>T49/H49</f>
        <v>0.97109826589595372</v>
      </c>
    </row>
    <row r="50" spans="2:21" ht="45" customHeight="1">
      <c r="B50" s="60" t="s">
        <v>24</v>
      </c>
      <c r="C50" s="36">
        <v>942</v>
      </c>
      <c r="D50" s="42" t="s">
        <v>5</v>
      </c>
      <c r="E50" s="42" t="s">
        <v>17</v>
      </c>
      <c r="F50" s="42" t="s">
        <v>115</v>
      </c>
      <c r="G50" s="42" t="s">
        <v>122</v>
      </c>
      <c r="H50" s="22">
        <v>8650</v>
      </c>
      <c r="I50" s="24">
        <v>60</v>
      </c>
      <c r="J50" s="24">
        <v>0</v>
      </c>
      <c r="K50" s="24"/>
      <c r="L50" s="24">
        <v>0</v>
      </c>
      <c r="M50" s="24"/>
      <c r="N50" s="24"/>
      <c r="O50" s="24"/>
      <c r="P50" s="27"/>
      <c r="Q50" s="24"/>
      <c r="R50" s="24"/>
      <c r="S50" s="24"/>
      <c r="T50" s="28">
        <v>8400</v>
      </c>
      <c r="U50" s="38">
        <f>T50/H50</f>
        <v>0.97109826589595372</v>
      </c>
    </row>
    <row r="51" spans="2:21" ht="45" customHeight="1">
      <c r="B51" s="60" t="s">
        <v>140</v>
      </c>
      <c r="C51" s="36">
        <v>942</v>
      </c>
      <c r="D51" s="42" t="s">
        <v>5</v>
      </c>
      <c r="E51" s="42" t="s">
        <v>17</v>
      </c>
      <c r="F51" s="42" t="s">
        <v>115</v>
      </c>
      <c r="G51" s="42" t="s">
        <v>126</v>
      </c>
      <c r="H51" s="22">
        <v>250</v>
      </c>
      <c r="I51" s="24"/>
      <c r="J51" s="24"/>
      <c r="K51" s="24"/>
      <c r="L51" s="24"/>
      <c r="M51" s="24"/>
      <c r="N51" s="24"/>
      <c r="O51" s="24"/>
      <c r="P51" s="27"/>
      <c r="Q51" s="24"/>
      <c r="R51" s="24"/>
      <c r="S51" s="24"/>
      <c r="T51" s="28">
        <v>248.3</v>
      </c>
      <c r="U51" s="38">
        <f>T50/H50</f>
        <v>0.97109826589595372</v>
      </c>
    </row>
    <row r="52" spans="2:21" ht="45" customHeight="1">
      <c r="B52" s="60" t="s">
        <v>141</v>
      </c>
      <c r="C52" s="36">
        <v>942</v>
      </c>
      <c r="D52" s="42" t="s">
        <v>5</v>
      </c>
      <c r="E52" s="42" t="s">
        <v>17</v>
      </c>
      <c r="F52" s="42" t="s">
        <v>142</v>
      </c>
      <c r="G52" s="42" t="s">
        <v>107</v>
      </c>
      <c r="H52" s="22">
        <v>166.7</v>
      </c>
      <c r="I52" s="24"/>
      <c r="J52" s="24"/>
      <c r="K52" s="24"/>
      <c r="L52" s="24"/>
      <c r="M52" s="24"/>
      <c r="N52" s="24"/>
      <c r="O52" s="24"/>
      <c r="P52" s="27"/>
      <c r="Q52" s="24"/>
      <c r="R52" s="24"/>
      <c r="S52" s="24"/>
      <c r="T52" s="28">
        <v>162.69999999999999</v>
      </c>
      <c r="U52" s="38">
        <f>T52/H52</f>
        <v>0.97600479904019199</v>
      </c>
    </row>
    <row r="53" spans="2:21" s="63" customFormat="1" ht="61.5" customHeight="1">
      <c r="B53" s="70" t="s">
        <v>60</v>
      </c>
      <c r="C53" s="65">
        <v>942</v>
      </c>
      <c r="D53" s="46" t="s">
        <v>9</v>
      </c>
      <c r="E53" s="46"/>
      <c r="F53" s="46"/>
      <c r="G53" s="46"/>
      <c r="H53" s="27">
        <f>H58+H60</f>
        <v>383.2</v>
      </c>
      <c r="I53" s="30" t="e">
        <f t="shared" ref="I53:S53" si="19">I54</f>
        <v>#REF!</v>
      </c>
      <c r="J53" s="30" t="e">
        <f t="shared" si="19"/>
        <v>#REF!</v>
      </c>
      <c r="K53" s="30" t="e">
        <f t="shared" si="19"/>
        <v>#REF!</v>
      </c>
      <c r="L53" s="30">
        <v>0</v>
      </c>
      <c r="M53" s="30" t="e">
        <f t="shared" si="19"/>
        <v>#REF!</v>
      </c>
      <c r="N53" s="30" t="e">
        <f t="shared" si="19"/>
        <v>#REF!</v>
      </c>
      <c r="O53" s="30" t="e">
        <f t="shared" si="19"/>
        <v>#REF!</v>
      </c>
      <c r="P53" s="23"/>
      <c r="Q53" s="30" t="e">
        <f t="shared" si="19"/>
        <v>#REF!</v>
      </c>
      <c r="R53" s="30" t="e">
        <f t="shared" si="19"/>
        <v>#REF!</v>
      </c>
      <c r="S53" s="30" t="e">
        <f t="shared" si="19"/>
        <v>#REF!</v>
      </c>
      <c r="T53" s="67">
        <f>T58+T60</f>
        <v>377.7</v>
      </c>
      <c r="U53" s="68">
        <f t="shared" si="1"/>
        <v>0.98564718162839249</v>
      </c>
    </row>
    <row r="54" spans="2:21" ht="69" hidden="1" customHeight="1">
      <c r="B54" s="47" t="s">
        <v>18</v>
      </c>
      <c r="C54" s="36">
        <v>942</v>
      </c>
      <c r="D54" s="42" t="s">
        <v>9</v>
      </c>
      <c r="E54" s="42" t="s">
        <v>19</v>
      </c>
      <c r="F54" s="48"/>
      <c r="G54" s="48"/>
      <c r="H54" s="22">
        <v>0</v>
      </c>
      <c r="I54" s="23" t="e">
        <f>I55+I58</f>
        <v>#REF!</v>
      </c>
      <c r="J54" s="23" t="e">
        <f>J58</f>
        <v>#REF!</v>
      </c>
      <c r="K54" s="23" t="e">
        <f>K58</f>
        <v>#REF!</v>
      </c>
      <c r="L54" s="23">
        <v>0</v>
      </c>
      <c r="M54" s="24" t="e">
        <f t="shared" ref="M54:S54" si="20">M58</f>
        <v>#REF!</v>
      </c>
      <c r="N54" s="24" t="e">
        <f t="shared" si="20"/>
        <v>#REF!</v>
      </c>
      <c r="O54" s="24" t="e">
        <f t="shared" si="20"/>
        <v>#REF!</v>
      </c>
      <c r="P54" s="27" t="e">
        <f t="shared" si="20"/>
        <v>#REF!</v>
      </c>
      <c r="Q54" s="24" t="e">
        <f t="shared" si="20"/>
        <v>#REF!</v>
      </c>
      <c r="R54" s="24" t="e">
        <f t="shared" si="20"/>
        <v>#REF!</v>
      </c>
      <c r="S54" s="24" t="e">
        <f t="shared" si="20"/>
        <v>#REF!</v>
      </c>
      <c r="T54" s="28">
        <v>0</v>
      </c>
      <c r="U54" s="38" t="e">
        <f t="shared" si="1"/>
        <v>#DIV/0!</v>
      </c>
    </row>
    <row r="55" spans="2:21" ht="24" hidden="1" customHeight="1">
      <c r="B55" s="47" t="s">
        <v>14</v>
      </c>
      <c r="C55" s="36">
        <v>942</v>
      </c>
      <c r="D55" s="42" t="s">
        <v>9</v>
      </c>
      <c r="E55" s="42" t="s">
        <v>19</v>
      </c>
      <c r="F55" s="42" t="s">
        <v>70</v>
      </c>
      <c r="G55" s="42"/>
      <c r="H55" s="22">
        <f t="shared" ref="H55:J56" si="21">H56</f>
        <v>0</v>
      </c>
      <c r="I55" s="24">
        <f t="shared" si="21"/>
        <v>125.06</v>
      </c>
      <c r="J55" s="24">
        <f t="shared" si="21"/>
        <v>0</v>
      </c>
      <c r="K55" s="24"/>
      <c r="L55" s="24">
        <f>L56</f>
        <v>0</v>
      </c>
      <c r="M55" s="24"/>
      <c r="N55" s="24"/>
      <c r="O55" s="24"/>
      <c r="P55" s="27"/>
      <c r="Q55" s="24"/>
      <c r="R55" s="24"/>
      <c r="S55" s="24"/>
      <c r="T55" s="28">
        <f>T56</f>
        <v>0</v>
      </c>
      <c r="U55" s="38" t="e">
        <f t="shared" si="1"/>
        <v>#DIV/0!</v>
      </c>
    </row>
    <row r="56" spans="2:21" ht="23.25" hidden="1" customHeight="1">
      <c r="B56" s="47" t="s">
        <v>71</v>
      </c>
      <c r="C56" s="36">
        <v>942</v>
      </c>
      <c r="D56" s="42" t="s">
        <v>9</v>
      </c>
      <c r="E56" s="42" t="s">
        <v>19</v>
      </c>
      <c r="F56" s="42" t="s">
        <v>70</v>
      </c>
      <c r="G56" s="42"/>
      <c r="H56" s="22">
        <f t="shared" si="21"/>
        <v>0</v>
      </c>
      <c r="I56" s="24">
        <f t="shared" si="21"/>
        <v>125.06</v>
      </c>
      <c r="J56" s="24">
        <f t="shared" si="21"/>
        <v>0</v>
      </c>
      <c r="K56" s="24"/>
      <c r="L56" s="24">
        <f>L57</f>
        <v>0</v>
      </c>
      <c r="M56" s="24"/>
      <c r="N56" s="24"/>
      <c r="O56" s="24"/>
      <c r="P56" s="27"/>
      <c r="Q56" s="24"/>
      <c r="R56" s="24"/>
      <c r="S56" s="24"/>
      <c r="T56" s="28">
        <f>T57</f>
        <v>0</v>
      </c>
      <c r="U56" s="38" t="e">
        <f t="shared" si="1"/>
        <v>#DIV/0!</v>
      </c>
    </row>
    <row r="57" spans="2:21" ht="48" hidden="1" customHeight="1">
      <c r="B57" s="41" t="s">
        <v>7</v>
      </c>
      <c r="C57" s="36">
        <v>942</v>
      </c>
      <c r="D57" s="42" t="s">
        <v>9</v>
      </c>
      <c r="E57" s="42" t="s">
        <v>19</v>
      </c>
      <c r="F57" s="42" t="s">
        <v>70</v>
      </c>
      <c r="G57" s="42" t="s">
        <v>8</v>
      </c>
      <c r="H57" s="22">
        <v>0</v>
      </c>
      <c r="I57" s="24">
        <v>125.06</v>
      </c>
      <c r="J57" s="24">
        <v>0</v>
      </c>
      <c r="K57" s="24"/>
      <c r="L57" s="24">
        <v>0</v>
      </c>
      <c r="M57" s="24"/>
      <c r="N57" s="24"/>
      <c r="O57" s="24"/>
      <c r="P57" s="27"/>
      <c r="Q57" s="24"/>
      <c r="R57" s="24"/>
      <c r="S57" s="24"/>
      <c r="T57" s="28">
        <v>0</v>
      </c>
      <c r="U57" s="38" t="e">
        <f t="shared" si="1"/>
        <v>#DIV/0!</v>
      </c>
    </row>
    <row r="58" spans="2:21" s="63" customFormat="1" ht="81.75" customHeight="1">
      <c r="B58" s="69" t="s">
        <v>158</v>
      </c>
      <c r="C58" s="65">
        <v>942</v>
      </c>
      <c r="D58" s="48" t="s">
        <v>9</v>
      </c>
      <c r="E58" s="48" t="s">
        <v>19</v>
      </c>
      <c r="F58" s="48" t="s">
        <v>114</v>
      </c>
      <c r="G58" s="48"/>
      <c r="H58" s="66">
        <f>H59</f>
        <v>159</v>
      </c>
      <c r="I58" s="23" t="e">
        <f>#REF!</f>
        <v>#REF!</v>
      </c>
      <c r="J58" s="23" t="e">
        <f>#REF!</f>
        <v>#REF!</v>
      </c>
      <c r="K58" s="23" t="e">
        <f>#REF!</f>
        <v>#REF!</v>
      </c>
      <c r="L58" s="23">
        <v>0</v>
      </c>
      <c r="M58" s="23" t="e">
        <f>#REF!</f>
        <v>#REF!</v>
      </c>
      <c r="N58" s="23" t="e">
        <f>#REF!</f>
        <v>#REF!</v>
      </c>
      <c r="O58" s="23" t="e">
        <f>#REF!</f>
        <v>#REF!</v>
      </c>
      <c r="P58" s="66" t="e">
        <f>#REF!</f>
        <v>#REF!</v>
      </c>
      <c r="Q58" s="23" t="e">
        <f>#REF!</f>
        <v>#REF!</v>
      </c>
      <c r="R58" s="23" t="e">
        <f>#REF!</f>
        <v>#REF!</v>
      </c>
      <c r="S58" s="23" t="e">
        <f>#REF!</f>
        <v>#REF!</v>
      </c>
      <c r="T58" s="67">
        <f>T59</f>
        <v>153.5</v>
      </c>
      <c r="U58" s="68">
        <f t="shared" si="1"/>
        <v>0.96540880503144655</v>
      </c>
    </row>
    <row r="59" spans="2:21" ht="44.25" customHeight="1">
      <c r="B59" s="60" t="s">
        <v>99</v>
      </c>
      <c r="C59" s="36">
        <v>942</v>
      </c>
      <c r="D59" s="42" t="s">
        <v>9</v>
      </c>
      <c r="E59" s="42" t="s">
        <v>19</v>
      </c>
      <c r="F59" s="42" t="s">
        <v>84</v>
      </c>
      <c r="G59" s="42" t="s">
        <v>101</v>
      </c>
      <c r="H59" s="22">
        <v>159</v>
      </c>
      <c r="I59" s="24">
        <v>226</v>
      </c>
      <c r="J59" s="24">
        <v>0</v>
      </c>
      <c r="K59" s="24"/>
      <c r="L59" s="24">
        <v>0</v>
      </c>
      <c r="M59" s="24">
        <f>N59+O59+P59</f>
        <v>250</v>
      </c>
      <c r="N59" s="24">
        <v>250</v>
      </c>
      <c r="O59" s="24">
        <v>0</v>
      </c>
      <c r="P59" s="22">
        <f>P62</f>
        <v>0</v>
      </c>
      <c r="Q59" s="24">
        <f>R59+S59+T59</f>
        <v>403.5</v>
      </c>
      <c r="R59" s="24">
        <v>250</v>
      </c>
      <c r="S59" s="24">
        <v>0</v>
      </c>
      <c r="T59" s="28">
        <v>153.5</v>
      </c>
      <c r="U59" s="38">
        <f t="shared" si="1"/>
        <v>0.96540880503144655</v>
      </c>
    </row>
    <row r="60" spans="2:21" s="63" customFormat="1" ht="44.25" customHeight="1">
      <c r="B60" s="69" t="s">
        <v>155</v>
      </c>
      <c r="C60" s="65">
        <v>942</v>
      </c>
      <c r="D60" s="48" t="s">
        <v>9</v>
      </c>
      <c r="E60" s="48" t="s">
        <v>153</v>
      </c>
      <c r="F60" s="48" t="s">
        <v>156</v>
      </c>
      <c r="G60" s="48"/>
      <c r="H60" s="66">
        <f>H61</f>
        <v>224.2</v>
      </c>
      <c r="I60" s="23"/>
      <c r="J60" s="23"/>
      <c r="K60" s="23"/>
      <c r="L60" s="23"/>
      <c r="M60" s="23"/>
      <c r="N60" s="23"/>
      <c r="O60" s="23"/>
      <c r="P60" s="66"/>
      <c r="Q60" s="23"/>
      <c r="R60" s="23"/>
      <c r="S60" s="23"/>
      <c r="T60" s="67">
        <f>T61</f>
        <v>224.2</v>
      </c>
      <c r="U60" s="68">
        <f>T60/H60</f>
        <v>1</v>
      </c>
    </row>
    <row r="61" spans="2:21" ht="23.25" customHeight="1">
      <c r="B61" s="60" t="s">
        <v>152</v>
      </c>
      <c r="C61" s="36">
        <v>942</v>
      </c>
      <c r="D61" s="42" t="s">
        <v>9</v>
      </c>
      <c r="E61" s="42" t="s">
        <v>153</v>
      </c>
      <c r="F61" s="42" t="s">
        <v>154</v>
      </c>
      <c r="G61" s="42" t="s">
        <v>8</v>
      </c>
      <c r="H61" s="22">
        <v>224.2</v>
      </c>
      <c r="I61" s="24"/>
      <c r="J61" s="24"/>
      <c r="K61" s="24"/>
      <c r="L61" s="24"/>
      <c r="M61" s="24"/>
      <c r="N61" s="24"/>
      <c r="O61" s="24"/>
      <c r="P61" s="22"/>
      <c r="Q61" s="24"/>
      <c r="R61" s="24"/>
      <c r="S61" s="24"/>
      <c r="T61" s="28">
        <v>224.2</v>
      </c>
      <c r="U61" s="38">
        <f>T61/H61</f>
        <v>1</v>
      </c>
    </row>
    <row r="62" spans="2:21" s="63" customFormat="1" ht="27.75" customHeight="1">
      <c r="B62" s="70" t="s">
        <v>20</v>
      </c>
      <c r="C62" s="65">
        <v>942</v>
      </c>
      <c r="D62" s="71" t="s">
        <v>12</v>
      </c>
      <c r="E62" s="71"/>
      <c r="F62" s="71"/>
      <c r="G62" s="71"/>
      <c r="H62" s="27">
        <f>H64+H67</f>
        <v>16002.9</v>
      </c>
      <c r="I62" s="30" t="e">
        <f>#REF!+I64+I67</f>
        <v>#REF!</v>
      </c>
      <c r="J62" s="30" t="e">
        <f>#REF!+J64+J67</f>
        <v>#REF!</v>
      </c>
      <c r="K62" s="30" t="e">
        <f>#REF!+K64</f>
        <v>#REF!</v>
      </c>
      <c r="L62" s="30">
        <v>0</v>
      </c>
      <c r="M62" s="30" t="e">
        <f>#REF!+M64</f>
        <v>#REF!</v>
      </c>
      <c r="N62" s="30" t="e">
        <f>#REF!+N64+N67</f>
        <v>#REF!</v>
      </c>
      <c r="O62" s="30" t="e">
        <f>#REF!+O64</f>
        <v>#REF!</v>
      </c>
      <c r="P62" s="23"/>
      <c r="Q62" s="30" t="e">
        <f>#REF!+Q64</f>
        <v>#REF!</v>
      </c>
      <c r="R62" s="30" t="e">
        <f>#REF!+R64+R67</f>
        <v>#REF!</v>
      </c>
      <c r="S62" s="30" t="e">
        <f>#REF!+S64</f>
        <v>#REF!</v>
      </c>
      <c r="T62" s="67">
        <f>T64+T67</f>
        <v>15963.5</v>
      </c>
      <c r="U62" s="68">
        <f t="shared" si="1"/>
        <v>0.99753794624724268</v>
      </c>
    </row>
    <row r="63" spans="2:21" s="63" customFormat="1" ht="162.75" hidden="1" customHeight="1">
      <c r="B63" s="35" t="s">
        <v>164</v>
      </c>
      <c r="C63" s="65">
        <v>942</v>
      </c>
      <c r="D63" s="71" t="s">
        <v>12</v>
      </c>
      <c r="E63" s="71" t="s">
        <v>21</v>
      </c>
      <c r="F63" s="71" t="s">
        <v>165</v>
      </c>
      <c r="G63" s="71"/>
      <c r="H63" s="27">
        <v>773</v>
      </c>
      <c r="I63" s="30"/>
      <c r="J63" s="30"/>
      <c r="K63" s="30"/>
      <c r="L63" s="30"/>
      <c r="M63" s="30"/>
      <c r="N63" s="30"/>
      <c r="O63" s="30"/>
      <c r="P63" s="23"/>
      <c r="Q63" s="30"/>
      <c r="R63" s="30"/>
      <c r="S63" s="30"/>
      <c r="T63" s="67">
        <v>0</v>
      </c>
      <c r="U63" s="68">
        <v>0</v>
      </c>
    </row>
    <row r="64" spans="2:21" s="63" customFormat="1" ht="21" customHeight="1">
      <c r="B64" s="69" t="s">
        <v>25</v>
      </c>
      <c r="C64" s="65">
        <v>942</v>
      </c>
      <c r="D64" s="48" t="s">
        <v>12</v>
      </c>
      <c r="E64" s="48" t="s">
        <v>26</v>
      </c>
      <c r="F64" s="48"/>
      <c r="G64" s="48"/>
      <c r="H64" s="66">
        <f t="shared" ref="H64:S64" si="22">H65</f>
        <v>2097</v>
      </c>
      <c r="I64" s="23" t="e">
        <f t="shared" si="22"/>
        <v>#REF!</v>
      </c>
      <c r="J64" s="23" t="e">
        <f t="shared" si="22"/>
        <v>#REF!</v>
      </c>
      <c r="K64" s="23" t="e">
        <f t="shared" si="22"/>
        <v>#REF!</v>
      </c>
      <c r="L64" s="23">
        <v>0</v>
      </c>
      <c r="M64" s="23" t="e">
        <f t="shared" si="22"/>
        <v>#REF!</v>
      </c>
      <c r="N64" s="23" t="e">
        <f t="shared" si="22"/>
        <v>#REF!</v>
      </c>
      <c r="O64" s="23" t="e">
        <f t="shared" si="22"/>
        <v>#REF!</v>
      </c>
      <c r="P64" s="27" t="e">
        <f>P65+P78+#REF!</f>
        <v>#REF!</v>
      </c>
      <c r="Q64" s="23" t="e">
        <f t="shared" si="22"/>
        <v>#REF!</v>
      </c>
      <c r="R64" s="23" t="e">
        <f t="shared" si="22"/>
        <v>#REF!</v>
      </c>
      <c r="S64" s="23" t="e">
        <f t="shared" si="22"/>
        <v>#REF!</v>
      </c>
      <c r="T64" s="67">
        <f>T65</f>
        <v>2062.5</v>
      </c>
      <c r="U64" s="68">
        <f t="shared" si="1"/>
        <v>0.98354792560801141</v>
      </c>
    </row>
    <row r="65" spans="2:21" ht="43.5" customHeight="1">
      <c r="B65" s="61" t="s">
        <v>110</v>
      </c>
      <c r="C65" s="36">
        <v>942</v>
      </c>
      <c r="D65" s="42" t="s">
        <v>12</v>
      </c>
      <c r="E65" s="42" t="s">
        <v>26</v>
      </c>
      <c r="F65" s="42" t="s">
        <v>115</v>
      </c>
      <c r="G65" s="42"/>
      <c r="H65" s="22">
        <f>H66</f>
        <v>2097</v>
      </c>
      <c r="I65" s="24" t="e">
        <f>#REF!</f>
        <v>#REF!</v>
      </c>
      <c r="J65" s="24" t="e">
        <f>#REF!</f>
        <v>#REF!</v>
      </c>
      <c r="K65" s="24" t="e">
        <f>#REF!</f>
        <v>#REF!</v>
      </c>
      <c r="L65" s="24">
        <v>0</v>
      </c>
      <c r="M65" s="24" t="e">
        <f>#REF!</f>
        <v>#REF!</v>
      </c>
      <c r="N65" s="24" t="e">
        <f>#REF!</f>
        <v>#REF!</v>
      </c>
      <c r="O65" s="24" t="e">
        <f>#REF!</f>
        <v>#REF!</v>
      </c>
      <c r="P65" s="22" t="e">
        <f>#REF!</f>
        <v>#REF!</v>
      </c>
      <c r="Q65" s="24" t="e">
        <f>#REF!</f>
        <v>#REF!</v>
      </c>
      <c r="R65" s="24" t="e">
        <f>#REF!</f>
        <v>#REF!</v>
      </c>
      <c r="S65" s="24" t="e">
        <f>#REF!</f>
        <v>#REF!</v>
      </c>
      <c r="T65" s="28">
        <f>T66</f>
        <v>2062.5</v>
      </c>
      <c r="U65" s="38">
        <f t="shared" si="1"/>
        <v>0.98354792560801141</v>
      </c>
    </row>
    <row r="66" spans="2:21" ht="26.25" customHeight="1">
      <c r="B66" s="60" t="s">
        <v>105</v>
      </c>
      <c r="C66" s="36">
        <v>942</v>
      </c>
      <c r="D66" s="42" t="s">
        <v>12</v>
      </c>
      <c r="E66" s="42" t="s">
        <v>26</v>
      </c>
      <c r="F66" s="42" t="s">
        <v>115</v>
      </c>
      <c r="G66" s="42" t="s">
        <v>107</v>
      </c>
      <c r="H66" s="22">
        <v>2097</v>
      </c>
      <c r="I66" s="24">
        <v>2400</v>
      </c>
      <c r="J66" s="24">
        <v>0</v>
      </c>
      <c r="K66" s="24"/>
      <c r="L66" s="24">
        <v>0</v>
      </c>
      <c r="M66" s="24">
        <f>N66+O66+P66</f>
        <v>0</v>
      </c>
      <c r="N66" s="24">
        <v>0</v>
      </c>
      <c r="O66" s="24">
        <v>0</v>
      </c>
      <c r="P66" s="23">
        <f>P77</f>
        <v>0</v>
      </c>
      <c r="Q66" s="24">
        <f>R66+S66+T66</f>
        <v>2062.5</v>
      </c>
      <c r="R66" s="24">
        <v>0</v>
      </c>
      <c r="S66" s="24">
        <v>0</v>
      </c>
      <c r="T66" s="28">
        <v>2062.5</v>
      </c>
      <c r="U66" s="38">
        <f t="shared" si="1"/>
        <v>0.98354792560801141</v>
      </c>
    </row>
    <row r="67" spans="2:21" s="63" customFormat="1" ht="25.5" customHeight="1">
      <c r="B67" s="64" t="s">
        <v>61</v>
      </c>
      <c r="C67" s="65">
        <v>942</v>
      </c>
      <c r="D67" s="48" t="s">
        <v>12</v>
      </c>
      <c r="E67" s="48" t="s">
        <v>19</v>
      </c>
      <c r="F67" s="48"/>
      <c r="G67" s="48"/>
      <c r="H67" s="66">
        <f>H68+H69+H70+H73</f>
        <v>13905.9</v>
      </c>
      <c r="I67" s="23" t="e">
        <f>I70+I74+#REF!</f>
        <v>#REF!</v>
      </c>
      <c r="J67" s="23">
        <v>0</v>
      </c>
      <c r="K67" s="23"/>
      <c r="L67" s="23">
        <v>0</v>
      </c>
      <c r="M67" s="23" t="e">
        <f>N67+O67</f>
        <v>#REF!</v>
      </c>
      <c r="N67" s="23" t="e">
        <f>#REF!+#REF!+#REF!</f>
        <v>#REF!</v>
      </c>
      <c r="O67" s="23" t="e">
        <f>#REF!+#REF!+#REF!</f>
        <v>#REF!</v>
      </c>
      <c r="P67" s="23"/>
      <c r="Q67" s="23" t="e">
        <f>R67+S67</f>
        <v>#REF!</v>
      </c>
      <c r="R67" s="23" t="e">
        <f>#REF!+#REF!+#REF!</f>
        <v>#REF!</v>
      </c>
      <c r="S67" s="23" t="e">
        <f>#REF!+#REF!+#REF!</f>
        <v>#REF!</v>
      </c>
      <c r="T67" s="67">
        <f>T68+T69+T70+T73</f>
        <v>13901</v>
      </c>
      <c r="U67" s="68">
        <f t="shared" si="1"/>
        <v>0.9996476315808398</v>
      </c>
    </row>
    <row r="68" spans="2:21" ht="72" hidden="1" customHeight="1">
      <c r="B68" s="47" t="s">
        <v>132</v>
      </c>
      <c r="C68" s="36">
        <v>942</v>
      </c>
      <c r="D68" s="42" t="s">
        <v>12</v>
      </c>
      <c r="E68" s="42" t="s">
        <v>19</v>
      </c>
      <c r="F68" s="42" t="s">
        <v>133</v>
      </c>
      <c r="G68" s="42" t="s">
        <v>118</v>
      </c>
      <c r="H68" s="22">
        <v>0</v>
      </c>
      <c r="I68" s="23"/>
      <c r="J68" s="23"/>
      <c r="K68" s="23"/>
      <c r="L68" s="23"/>
      <c r="M68" s="24"/>
      <c r="N68" s="24"/>
      <c r="O68" s="24"/>
      <c r="P68" s="23"/>
      <c r="Q68" s="24"/>
      <c r="R68" s="24"/>
      <c r="S68" s="24"/>
      <c r="T68" s="28">
        <v>0</v>
      </c>
      <c r="U68" s="38">
        <v>0</v>
      </c>
    </row>
    <row r="69" spans="2:21" ht="113.25" hidden="1" customHeight="1">
      <c r="B69" s="47" t="s">
        <v>134</v>
      </c>
      <c r="C69" s="36">
        <v>942</v>
      </c>
      <c r="D69" s="42" t="s">
        <v>12</v>
      </c>
      <c r="E69" s="42" t="s">
        <v>19</v>
      </c>
      <c r="F69" s="42" t="s">
        <v>135</v>
      </c>
      <c r="G69" s="42" t="s">
        <v>101</v>
      </c>
      <c r="H69" s="22">
        <v>0</v>
      </c>
      <c r="I69" s="23"/>
      <c r="J69" s="23"/>
      <c r="K69" s="23"/>
      <c r="L69" s="23"/>
      <c r="M69" s="24"/>
      <c r="N69" s="24"/>
      <c r="O69" s="24"/>
      <c r="P69" s="23"/>
      <c r="Q69" s="24"/>
      <c r="R69" s="24"/>
      <c r="S69" s="24"/>
      <c r="T69" s="28">
        <v>0</v>
      </c>
      <c r="U69" s="38">
        <v>0</v>
      </c>
    </row>
    <row r="70" spans="2:21" s="63" customFormat="1" ht="120.75" customHeight="1">
      <c r="B70" s="69" t="s">
        <v>159</v>
      </c>
      <c r="C70" s="65">
        <v>942</v>
      </c>
      <c r="D70" s="48" t="s">
        <v>12</v>
      </c>
      <c r="E70" s="48" t="s">
        <v>19</v>
      </c>
      <c r="F70" s="48" t="s">
        <v>116</v>
      </c>
      <c r="G70" s="48"/>
      <c r="H70" s="66">
        <f>H75+H76</f>
        <v>13905.9</v>
      </c>
      <c r="I70" s="23">
        <f>I72</f>
        <v>2000</v>
      </c>
      <c r="J70" s="23">
        <v>0</v>
      </c>
      <c r="K70" s="23"/>
      <c r="L70" s="23">
        <v>0</v>
      </c>
      <c r="M70" s="23"/>
      <c r="N70" s="23"/>
      <c r="O70" s="23"/>
      <c r="P70" s="23"/>
      <c r="Q70" s="23"/>
      <c r="R70" s="23"/>
      <c r="S70" s="23"/>
      <c r="T70" s="67">
        <f>T75+T76</f>
        <v>13901</v>
      </c>
      <c r="U70" s="68">
        <v>0</v>
      </c>
    </row>
    <row r="71" spans="2:21" ht="19.5" hidden="1">
      <c r="B71" s="49" t="s">
        <v>62</v>
      </c>
      <c r="C71" s="36">
        <v>942</v>
      </c>
      <c r="D71" s="42" t="s">
        <v>12</v>
      </c>
      <c r="E71" s="42" t="s">
        <v>19</v>
      </c>
      <c r="F71" s="42" t="s">
        <v>27</v>
      </c>
      <c r="G71" s="42"/>
      <c r="H71" s="22" t="e">
        <f>H72+#REF!</f>
        <v>#REF!</v>
      </c>
      <c r="I71" s="24" t="e">
        <f>I72+#REF!</f>
        <v>#REF!</v>
      </c>
      <c r="J71" s="24">
        <v>0</v>
      </c>
      <c r="K71" s="24"/>
      <c r="L71" s="24">
        <v>0</v>
      </c>
      <c r="M71" s="24"/>
      <c r="N71" s="24"/>
      <c r="O71" s="24"/>
      <c r="P71" s="23"/>
      <c r="Q71" s="24"/>
      <c r="R71" s="24"/>
      <c r="S71" s="24"/>
      <c r="T71" s="28"/>
      <c r="U71" s="38" t="e">
        <f t="shared" si="1"/>
        <v>#REF!</v>
      </c>
    </row>
    <row r="72" spans="2:21" ht="45" hidden="1" customHeight="1">
      <c r="B72" s="60" t="s">
        <v>99</v>
      </c>
      <c r="C72" s="36">
        <v>942</v>
      </c>
      <c r="D72" s="42" t="s">
        <v>12</v>
      </c>
      <c r="E72" s="42" t="s">
        <v>19</v>
      </c>
      <c r="F72" s="42" t="s">
        <v>131</v>
      </c>
      <c r="G72" s="42" t="s">
        <v>101</v>
      </c>
      <c r="H72" s="22">
        <v>0</v>
      </c>
      <c r="I72" s="24">
        <v>2000</v>
      </c>
      <c r="J72" s="24">
        <v>0</v>
      </c>
      <c r="K72" s="24"/>
      <c r="L72" s="24">
        <v>0</v>
      </c>
      <c r="M72" s="24">
        <f>N72+O72</f>
        <v>2000</v>
      </c>
      <c r="N72" s="24">
        <v>2000</v>
      </c>
      <c r="O72" s="24">
        <v>0</v>
      </c>
      <c r="P72" s="23"/>
      <c r="Q72" s="24">
        <f>R72+S72</f>
        <v>2000</v>
      </c>
      <c r="R72" s="24">
        <v>2000</v>
      </c>
      <c r="S72" s="24">
        <v>0</v>
      </c>
      <c r="T72" s="28">
        <v>0</v>
      </c>
      <c r="U72" s="38">
        <v>0</v>
      </c>
    </row>
    <row r="73" spans="2:21" ht="45" hidden="1" customHeight="1">
      <c r="B73" s="60" t="s">
        <v>99</v>
      </c>
      <c r="C73" s="36">
        <v>942</v>
      </c>
      <c r="D73" s="42" t="s">
        <v>12</v>
      </c>
      <c r="E73" s="42" t="s">
        <v>19</v>
      </c>
      <c r="F73" s="42" t="s">
        <v>131</v>
      </c>
      <c r="G73" s="42" t="s">
        <v>107</v>
      </c>
      <c r="H73" s="22">
        <v>0</v>
      </c>
      <c r="I73" s="24">
        <v>3927.1</v>
      </c>
      <c r="J73" s="24">
        <v>0</v>
      </c>
      <c r="K73" s="24"/>
      <c r="L73" s="24">
        <v>0</v>
      </c>
      <c r="M73" s="24">
        <f>N73+O73</f>
        <v>0</v>
      </c>
      <c r="N73" s="24">
        <v>0</v>
      </c>
      <c r="O73" s="24">
        <v>0</v>
      </c>
      <c r="P73" s="23"/>
      <c r="Q73" s="24">
        <f>R73+S73</f>
        <v>0</v>
      </c>
      <c r="R73" s="24">
        <v>0</v>
      </c>
      <c r="S73" s="24">
        <v>0</v>
      </c>
      <c r="T73" s="28">
        <v>0</v>
      </c>
      <c r="U73" s="38">
        <v>0</v>
      </c>
    </row>
    <row r="74" spans="2:21" ht="44.25" hidden="1" customHeight="1">
      <c r="B74" s="61" t="s">
        <v>110</v>
      </c>
      <c r="C74" s="36">
        <v>942</v>
      </c>
      <c r="D74" s="42" t="s">
        <v>12</v>
      </c>
      <c r="E74" s="42" t="s">
        <v>19</v>
      </c>
      <c r="F74" s="42" t="s">
        <v>116</v>
      </c>
      <c r="G74" s="42"/>
      <c r="H74" s="22">
        <v>0</v>
      </c>
      <c r="I74" s="24" t="e">
        <f>#REF!</f>
        <v>#REF!</v>
      </c>
      <c r="J74" s="24" t="e">
        <f>#REF!</f>
        <v>#REF!</v>
      </c>
      <c r="K74" s="24"/>
      <c r="L74" s="24" t="e">
        <f>#REF!</f>
        <v>#REF!</v>
      </c>
      <c r="M74" s="24"/>
      <c r="N74" s="24"/>
      <c r="O74" s="24"/>
      <c r="P74" s="23"/>
      <c r="Q74" s="24"/>
      <c r="R74" s="24"/>
      <c r="S74" s="24"/>
      <c r="T74" s="28">
        <v>0</v>
      </c>
      <c r="U74" s="38">
        <v>0</v>
      </c>
    </row>
    <row r="75" spans="2:21" ht="42.75" customHeight="1">
      <c r="B75" s="60" t="s">
        <v>99</v>
      </c>
      <c r="C75" s="36">
        <v>942</v>
      </c>
      <c r="D75" s="42" t="s">
        <v>12</v>
      </c>
      <c r="E75" s="42" t="s">
        <v>19</v>
      </c>
      <c r="F75" s="42" t="s">
        <v>85</v>
      </c>
      <c r="G75" s="42" t="s">
        <v>101</v>
      </c>
      <c r="H75" s="22">
        <v>12555.9</v>
      </c>
      <c r="I75" s="24">
        <v>5702.5</v>
      </c>
      <c r="J75" s="24">
        <v>0</v>
      </c>
      <c r="K75" s="24"/>
      <c r="L75" s="24">
        <v>0</v>
      </c>
      <c r="M75" s="24"/>
      <c r="N75" s="24"/>
      <c r="O75" s="24"/>
      <c r="P75" s="23"/>
      <c r="Q75" s="24"/>
      <c r="R75" s="24"/>
      <c r="S75" s="24"/>
      <c r="T75" s="28">
        <v>12551</v>
      </c>
      <c r="U75" s="38">
        <f t="shared" si="1"/>
        <v>0.99960974521937895</v>
      </c>
    </row>
    <row r="76" spans="2:21" ht="24.75" customHeight="1">
      <c r="B76" s="60" t="s">
        <v>22</v>
      </c>
      <c r="C76" s="36">
        <v>942</v>
      </c>
      <c r="D76" s="42" t="s">
        <v>12</v>
      </c>
      <c r="E76" s="42" t="s">
        <v>19</v>
      </c>
      <c r="F76" s="42" t="s">
        <v>85</v>
      </c>
      <c r="G76" s="42" t="s">
        <v>107</v>
      </c>
      <c r="H76" s="22">
        <v>1350</v>
      </c>
      <c r="I76" s="24">
        <v>5702.5</v>
      </c>
      <c r="J76" s="24">
        <v>0</v>
      </c>
      <c r="K76" s="24"/>
      <c r="L76" s="24">
        <v>0</v>
      </c>
      <c r="M76" s="24"/>
      <c r="N76" s="24"/>
      <c r="O76" s="24"/>
      <c r="P76" s="23"/>
      <c r="Q76" s="24"/>
      <c r="R76" s="24"/>
      <c r="S76" s="24"/>
      <c r="T76" s="28">
        <v>1350</v>
      </c>
      <c r="U76" s="38">
        <f t="shared" ref="U76" si="23">T76/H76*100%</f>
        <v>1</v>
      </c>
    </row>
    <row r="77" spans="2:21" s="63" customFormat="1" ht="43.5" customHeight="1">
      <c r="B77" s="70" t="s">
        <v>28</v>
      </c>
      <c r="C77" s="65">
        <v>942</v>
      </c>
      <c r="D77" s="71" t="s">
        <v>21</v>
      </c>
      <c r="E77" s="71"/>
      <c r="F77" s="71"/>
      <c r="G77" s="71"/>
      <c r="H77" s="27">
        <f>H78+H89+H102+H120</f>
        <v>60907.200000000004</v>
      </c>
      <c r="I77" s="30" t="e">
        <f>I78+I89+I96</f>
        <v>#REF!</v>
      </c>
      <c r="J77" s="30" t="e">
        <f>J78+J89+J96</f>
        <v>#REF!</v>
      </c>
      <c r="K77" s="30" t="e">
        <f>K78+K89+K96</f>
        <v>#REF!</v>
      </c>
      <c r="L77" s="30">
        <v>0</v>
      </c>
      <c r="M77" s="30" t="e">
        <f>M78+M89+M96</f>
        <v>#REF!</v>
      </c>
      <c r="N77" s="30" t="e">
        <f>N78+N89+N96</f>
        <v>#REF!</v>
      </c>
      <c r="O77" s="30" t="e">
        <f>O78+O89+O96</f>
        <v>#REF!</v>
      </c>
      <c r="P77" s="23"/>
      <c r="Q77" s="30" t="e">
        <f>Q78+Q89+Q96</f>
        <v>#REF!</v>
      </c>
      <c r="R77" s="30" t="e">
        <f>R78+R89+R96</f>
        <v>#REF!</v>
      </c>
      <c r="S77" s="30" t="e">
        <f>S78+S89+S96</f>
        <v>#REF!</v>
      </c>
      <c r="T77" s="67">
        <f>T78+T89+T102+T120</f>
        <v>58179.199999999997</v>
      </c>
      <c r="U77" s="68">
        <f t="shared" si="1"/>
        <v>0.95521054982005404</v>
      </c>
    </row>
    <row r="78" spans="2:21" s="63" customFormat="1" ht="23.25" customHeight="1">
      <c r="B78" s="72" t="s">
        <v>29</v>
      </c>
      <c r="C78" s="65">
        <v>942</v>
      </c>
      <c r="D78" s="76" t="s">
        <v>21</v>
      </c>
      <c r="E78" s="76" t="s">
        <v>5</v>
      </c>
      <c r="F78" s="44"/>
      <c r="G78" s="44"/>
      <c r="H78" s="66">
        <f>H79+H81</f>
        <v>1040</v>
      </c>
      <c r="I78" s="23" t="e">
        <f>#REF!+#REF!+I84+#REF!+I86+I88</f>
        <v>#REF!</v>
      </c>
      <c r="J78" s="23" t="e">
        <f>#REF!+#REF!+J84+#REF!+J86+J88</f>
        <v>#REF!</v>
      </c>
      <c r="K78" s="23" t="e">
        <f>#REF!</f>
        <v>#REF!</v>
      </c>
      <c r="L78" s="23">
        <v>0</v>
      </c>
      <c r="M78" s="23" t="e">
        <f t="shared" ref="M78:M90" si="24">N78+O78+P78</f>
        <v>#REF!</v>
      </c>
      <c r="N78" s="23" t="e">
        <f>#REF!</f>
        <v>#REF!</v>
      </c>
      <c r="O78" s="23" t="e">
        <f>#REF!</f>
        <v>#REF!</v>
      </c>
      <c r="P78" s="66" t="e">
        <f>#REF!</f>
        <v>#REF!</v>
      </c>
      <c r="Q78" s="23" t="e">
        <f t="shared" ref="Q78:Q90" si="25">R78+S78+T78</f>
        <v>#REF!</v>
      </c>
      <c r="R78" s="23" t="e">
        <f>#REF!</f>
        <v>#REF!</v>
      </c>
      <c r="S78" s="23" t="e">
        <f>#REF!</f>
        <v>#REF!</v>
      </c>
      <c r="T78" s="67">
        <f>T79+T81</f>
        <v>1031.5999999999999</v>
      </c>
      <c r="U78" s="68">
        <f t="shared" ref="U78" si="26">T78/H78*100%</f>
        <v>0.9919230769230768</v>
      </c>
    </row>
    <row r="79" spans="2:21" s="63" customFormat="1" ht="56.25" customHeight="1">
      <c r="B79" s="69" t="s">
        <v>117</v>
      </c>
      <c r="C79" s="65">
        <v>942</v>
      </c>
      <c r="D79" s="44" t="s">
        <v>21</v>
      </c>
      <c r="E79" s="44" t="s">
        <v>5</v>
      </c>
      <c r="F79" s="44">
        <v>7102030</v>
      </c>
      <c r="G79" s="48"/>
      <c r="H79" s="66">
        <f>H80</f>
        <v>770</v>
      </c>
      <c r="I79" s="23">
        <f>I80</f>
        <v>7.8E-2</v>
      </c>
      <c r="J79" s="23">
        <f>J80</f>
        <v>0</v>
      </c>
      <c r="K79" s="23"/>
      <c r="L79" s="23">
        <f>L80</f>
        <v>0</v>
      </c>
      <c r="M79" s="23"/>
      <c r="N79" s="23"/>
      <c r="O79" s="23"/>
      <c r="P79" s="66"/>
      <c r="Q79" s="23"/>
      <c r="R79" s="23"/>
      <c r="S79" s="23"/>
      <c r="T79" s="67">
        <f>T80</f>
        <v>769</v>
      </c>
      <c r="U79" s="68">
        <f t="shared" ref="U79:U81" si="27">T79/H79*100%</f>
        <v>0.99870129870129876</v>
      </c>
    </row>
    <row r="80" spans="2:21" ht="23.25" customHeight="1">
      <c r="B80" s="60" t="s">
        <v>105</v>
      </c>
      <c r="C80" s="36">
        <v>942</v>
      </c>
      <c r="D80" s="43" t="s">
        <v>21</v>
      </c>
      <c r="E80" s="43" t="s">
        <v>5</v>
      </c>
      <c r="F80" s="43">
        <v>7102030</v>
      </c>
      <c r="G80" s="42" t="s">
        <v>122</v>
      </c>
      <c r="H80" s="22">
        <v>770</v>
      </c>
      <c r="I80" s="24">
        <v>7.8E-2</v>
      </c>
      <c r="J80" s="24">
        <v>0</v>
      </c>
      <c r="K80" s="24"/>
      <c r="L80" s="24">
        <v>0</v>
      </c>
      <c r="M80" s="24">
        <f t="shared" ref="M80" si="28">N80+O80+P80</f>
        <v>5000</v>
      </c>
      <c r="N80" s="24">
        <v>5000</v>
      </c>
      <c r="O80" s="24">
        <v>0</v>
      </c>
      <c r="P80" s="23"/>
      <c r="Q80" s="24">
        <f t="shared" ref="Q80" si="29">R80+S80+T80</f>
        <v>5769</v>
      </c>
      <c r="R80" s="24">
        <v>5000</v>
      </c>
      <c r="S80" s="24">
        <v>0</v>
      </c>
      <c r="T80" s="28">
        <v>769</v>
      </c>
      <c r="U80" s="38">
        <f t="shared" si="27"/>
        <v>0.99870129870129876</v>
      </c>
    </row>
    <row r="81" spans="2:21" ht="42" customHeight="1">
      <c r="B81" s="61" t="s">
        <v>110</v>
      </c>
      <c r="C81" s="36">
        <v>942</v>
      </c>
      <c r="D81" s="43" t="s">
        <v>21</v>
      </c>
      <c r="E81" s="43" t="s">
        <v>5</v>
      </c>
      <c r="F81" s="42" t="s">
        <v>115</v>
      </c>
      <c r="G81" s="42"/>
      <c r="H81" s="22">
        <f>H82+H83+H84</f>
        <v>270</v>
      </c>
      <c r="I81" s="24" t="e">
        <f>#REF!</f>
        <v>#REF!</v>
      </c>
      <c r="J81" s="24" t="e">
        <f>#REF!</f>
        <v>#REF!</v>
      </c>
      <c r="K81" s="24"/>
      <c r="L81" s="24" t="e">
        <f>#REF!</f>
        <v>#REF!</v>
      </c>
      <c r="M81" s="24"/>
      <c r="N81" s="24"/>
      <c r="O81" s="24"/>
      <c r="P81" s="23"/>
      <c r="Q81" s="24"/>
      <c r="R81" s="24"/>
      <c r="S81" s="24"/>
      <c r="T81" s="28">
        <f>T82+T83+T84</f>
        <v>262.60000000000002</v>
      </c>
      <c r="U81" s="38">
        <f t="shared" si="27"/>
        <v>0.97259259259259268</v>
      </c>
    </row>
    <row r="82" spans="2:21" ht="24.75" customHeight="1">
      <c r="B82" s="60" t="s">
        <v>105</v>
      </c>
      <c r="C82" s="36">
        <v>942</v>
      </c>
      <c r="D82" s="43" t="s">
        <v>21</v>
      </c>
      <c r="E82" s="43" t="s">
        <v>5</v>
      </c>
      <c r="F82" s="43">
        <v>9902030</v>
      </c>
      <c r="G82" s="42" t="s">
        <v>101</v>
      </c>
      <c r="H82" s="22">
        <v>270</v>
      </c>
      <c r="I82" s="24">
        <v>7.8E-2</v>
      </c>
      <c r="J82" s="24">
        <v>0</v>
      </c>
      <c r="K82" s="24"/>
      <c r="L82" s="24">
        <v>0</v>
      </c>
      <c r="M82" s="24">
        <f t="shared" ref="M82" si="30">N82+O82+P82</f>
        <v>5000</v>
      </c>
      <c r="N82" s="24">
        <v>5000</v>
      </c>
      <c r="O82" s="24">
        <v>0</v>
      </c>
      <c r="P82" s="23"/>
      <c r="Q82" s="24">
        <f t="shared" ref="Q82" si="31">R82+S82+T82</f>
        <v>5262.6</v>
      </c>
      <c r="R82" s="24">
        <v>5000</v>
      </c>
      <c r="S82" s="24">
        <v>0</v>
      </c>
      <c r="T82" s="28">
        <v>262.60000000000002</v>
      </c>
      <c r="U82" s="38">
        <f t="shared" ref="U82" si="32">T82/H82*100%</f>
        <v>0.97259259259259268</v>
      </c>
    </row>
    <row r="83" spans="2:21" ht="39" hidden="1" customHeight="1">
      <c r="B83" s="60" t="s">
        <v>99</v>
      </c>
      <c r="C83" s="36">
        <v>942</v>
      </c>
      <c r="D83" s="43" t="s">
        <v>21</v>
      </c>
      <c r="E83" s="43" t="s">
        <v>5</v>
      </c>
      <c r="F83" s="42" t="s">
        <v>86</v>
      </c>
      <c r="G83" s="42" t="s">
        <v>101</v>
      </c>
      <c r="H83" s="22">
        <v>0</v>
      </c>
      <c r="I83" s="24">
        <v>9000</v>
      </c>
      <c r="J83" s="24">
        <v>0</v>
      </c>
      <c r="K83" s="24"/>
      <c r="L83" s="24">
        <v>0</v>
      </c>
      <c r="M83" s="24"/>
      <c r="N83" s="24"/>
      <c r="O83" s="24"/>
      <c r="P83" s="22"/>
      <c r="Q83" s="24"/>
      <c r="R83" s="24"/>
      <c r="S83" s="24"/>
      <c r="T83" s="28">
        <v>0</v>
      </c>
      <c r="U83" s="38">
        <v>0</v>
      </c>
    </row>
    <row r="84" spans="2:21" ht="41.25" hidden="1" customHeight="1">
      <c r="B84" s="60" t="s">
        <v>99</v>
      </c>
      <c r="C84" s="36">
        <v>942</v>
      </c>
      <c r="D84" s="43" t="s">
        <v>21</v>
      </c>
      <c r="E84" s="43" t="s">
        <v>5</v>
      </c>
      <c r="F84" s="42" t="s">
        <v>87</v>
      </c>
      <c r="G84" s="42" t="s">
        <v>101</v>
      </c>
      <c r="H84" s="22">
        <v>0</v>
      </c>
      <c r="I84" s="24">
        <f>I85</f>
        <v>3793.1770000000001</v>
      </c>
      <c r="J84" s="24">
        <f>J85</f>
        <v>0</v>
      </c>
      <c r="K84" s="24"/>
      <c r="L84" s="24">
        <f>L85</f>
        <v>0</v>
      </c>
      <c r="M84" s="24"/>
      <c r="N84" s="24"/>
      <c r="O84" s="24"/>
      <c r="P84" s="22"/>
      <c r="Q84" s="24"/>
      <c r="R84" s="24"/>
      <c r="S84" s="24"/>
      <c r="T84" s="28">
        <v>0</v>
      </c>
      <c r="U84" s="38">
        <v>0</v>
      </c>
    </row>
    <row r="85" spans="2:21" ht="84" hidden="1" customHeight="1">
      <c r="B85" s="19" t="s">
        <v>69</v>
      </c>
      <c r="C85" s="36">
        <v>942</v>
      </c>
      <c r="D85" s="43" t="s">
        <v>21</v>
      </c>
      <c r="E85" s="43" t="s">
        <v>5</v>
      </c>
      <c r="F85" s="42" t="s">
        <v>87</v>
      </c>
      <c r="G85" s="42" t="s">
        <v>83</v>
      </c>
      <c r="H85" s="22">
        <v>666.66681000000005</v>
      </c>
      <c r="I85" s="24">
        <v>3793.1770000000001</v>
      </c>
      <c r="J85" s="24">
        <v>0</v>
      </c>
      <c r="K85" s="24"/>
      <c r="L85" s="24">
        <v>0</v>
      </c>
      <c r="M85" s="24"/>
      <c r="N85" s="24"/>
      <c r="O85" s="24"/>
      <c r="P85" s="22"/>
      <c r="Q85" s="24"/>
      <c r="R85" s="24"/>
      <c r="S85" s="24"/>
      <c r="T85" s="28">
        <v>0</v>
      </c>
      <c r="U85" s="38">
        <f t="shared" ref="U85:U92" si="33">T85/H85*100%</f>
        <v>0</v>
      </c>
    </row>
    <row r="86" spans="2:21" ht="45" hidden="1" customHeight="1">
      <c r="B86" s="19" t="s">
        <v>30</v>
      </c>
      <c r="C86" s="36">
        <v>942</v>
      </c>
      <c r="D86" s="43" t="s">
        <v>21</v>
      </c>
      <c r="E86" s="43" t="s">
        <v>5</v>
      </c>
      <c r="F86" s="43">
        <v>3500200</v>
      </c>
      <c r="G86" s="42"/>
      <c r="H86" s="22">
        <f>H87</f>
        <v>0</v>
      </c>
      <c r="I86" s="24">
        <f t="shared" ref="I86:K86" si="34">I87</f>
        <v>7.8E-2</v>
      </c>
      <c r="J86" s="24">
        <f t="shared" si="34"/>
        <v>0</v>
      </c>
      <c r="K86" s="24">
        <f t="shared" si="34"/>
        <v>0</v>
      </c>
      <c r="L86" s="24">
        <v>0</v>
      </c>
      <c r="M86" s="24">
        <f t="shared" si="24"/>
        <v>5000</v>
      </c>
      <c r="N86" s="24">
        <v>5000</v>
      </c>
      <c r="O86" s="24">
        <f t="shared" ref="O86" si="35">O87</f>
        <v>0</v>
      </c>
      <c r="P86" s="23">
        <f>P87</f>
        <v>0</v>
      </c>
      <c r="Q86" s="24">
        <f t="shared" si="25"/>
        <v>5000</v>
      </c>
      <c r="R86" s="24">
        <v>5000</v>
      </c>
      <c r="S86" s="24">
        <f t="shared" ref="S86" si="36">S87</f>
        <v>0</v>
      </c>
      <c r="T86" s="28">
        <f>T87</f>
        <v>0</v>
      </c>
      <c r="U86" s="38" t="e">
        <f t="shared" si="33"/>
        <v>#DIV/0!</v>
      </c>
    </row>
    <row r="87" spans="2:21" ht="78" hidden="1" customHeight="1">
      <c r="B87" s="47" t="s">
        <v>63</v>
      </c>
      <c r="C87" s="36">
        <v>942</v>
      </c>
      <c r="D87" s="43" t="s">
        <v>21</v>
      </c>
      <c r="E87" s="43" t="s">
        <v>5</v>
      </c>
      <c r="F87" s="43">
        <v>3500200</v>
      </c>
      <c r="G87" s="42" t="s">
        <v>8</v>
      </c>
      <c r="H87" s="22">
        <v>0</v>
      </c>
      <c r="I87" s="24">
        <v>7.8E-2</v>
      </c>
      <c r="J87" s="24">
        <v>0</v>
      </c>
      <c r="K87" s="24"/>
      <c r="L87" s="24">
        <v>0</v>
      </c>
      <c r="M87" s="24">
        <f t="shared" si="24"/>
        <v>5000</v>
      </c>
      <c r="N87" s="24">
        <v>5000</v>
      </c>
      <c r="O87" s="24">
        <v>0</v>
      </c>
      <c r="P87" s="23"/>
      <c r="Q87" s="24">
        <f t="shared" si="25"/>
        <v>5000</v>
      </c>
      <c r="R87" s="24">
        <v>5000</v>
      </c>
      <c r="S87" s="24">
        <v>0</v>
      </c>
      <c r="T87" s="28">
        <v>0</v>
      </c>
      <c r="U87" s="38" t="e">
        <f t="shared" si="33"/>
        <v>#DIV/0!</v>
      </c>
    </row>
    <row r="88" spans="2:21" ht="24.75" hidden="1" customHeight="1">
      <c r="B88" s="19" t="s">
        <v>30</v>
      </c>
      <c r="C88" s="36">
        <v>942</v>
      </c>
      <c r="D88" s="43" t="s">
        <v>21</v>
      </c>
      <c r="E88" s="43" t="s">
        <v>5</v>
      </c>
      <c r="F88" s="43">
        <v>3500200</v>
      </c>
      <c r="G88" s="42"/>
      <c r="H88" s="22" t="e">
        <f>#REF!</f>
        <v>#REF!</v>
      </c>
      <c r="I88" s="24" t="e">
        <f>#REF!</f>
        <v>#REF!</v>
      </c>
      <c r="J88" s="24" t="e">
        <f>#REF!</f>
        <v>#REF!</v>
      </c>
      <c r="K88" s="24"/>
      <c r="L88" s="24" t="e">
        <f>#REF!</f>
        <v>#REF!</v>
      </c>
      <c r="M88" s="24"/>
      <c r="N88" s="24"/>
      <c r="O88" s="24"/>
      <c r="P88" s="23"/>
      <c r="Q88" s="24"/>
      <c r="R88" s="24"/>
      <c r="S88" s="24"/>
      <c r="T88" s="28" t="e">
        <f>#REF!</f>
        <v>#REF!</v>
      </c>
      <c r="U88" s="38" t="e">
        <f t="shared" si="33"/>
        <v>#REF!</v>
      </c>
    </row>
    <row r="89" spans="2:21" s="63" customFormat="1" ht="28.5" customHeight="1">
      <c r="B89" s="72" t="s">
        <v>31</v>
      </c>
      <c r="C89" s="65">
        <v>942</v>
      </c>
      <c r="D89" s="76" t="s">
        <v>21</v>
      </c>
      <c r="E89" s="40" t="s">
        <v>6</v>
      </c>
      <c r="F89" s="44"/>
      <c r="G89" s="44"/>
      <c r="H89" s="66">
        <f>H90+H92</f>
        <v>10500.2</v>
      </c>
      <c r="I89" s="23" t="e">
        <f>I90+#REF!</f>
        <v>#REF!</v>
      </c>
      <c r="J89" s="23" t="e">
        <f>J90</f>
        <v>#REF!</v>
      </c>
      <c r="K89" s="23" t="e">
        <f>K90</f>
        <v>#REF!</v>
      </c>
      <c r="L89" s="23">
        <v>0</v>
      </c>
      <c r="M89" s="23" t="e">
        <f t="shared" si="24"/>
        <v>#REF!</v>
      </c>
      <c r="N89" s="23" t="e">
        <f>N90</f>
        <v>#REF!</v>
      </c>
      <c r="O89" s="23" t="e">
        <f>O90</f>
        <v>#REF!</v>
      </c>
      <c r="P89" s="23">
        <f>P90</f>
        <v>0</v>
      </c>
      <c r="Q89" s="23" t="e">
        <f t="shared" si="25"/>
        <v>#REF!</v>
      </c>
      <c r="R89" s="23" t="e">
        <f>R90</f>
        <v>#REF!</v>
      </c>
      <c r="S89" s="23" t="e">
        <f>S90</f>
        <v>#REF!</v>
      </c>
      <c r="T89" s="67">
        <f>T90+T92</f>
        <v>7874.4</v>
      </c>
      <c r="U89" s="68">
        <f t="shared" si="33"/>
        <v>0.74992857278908964</v>
      </c>
    </row>
    <row r="90" spans="2:21" s="63" customFormat="1" ht="112.5">
      <c r="B90" s="77" t="s">
        <v>163</v>
      </c>
      <c r="C90" s="65">
        <v>942</v>
      </c>
      <c r="D90" s="44" t="s">
        <v>21</v>
      </c>
      <c r="E90" s="48" t="s">
        <v>6</v>
      </c>
      <c r="F90" s="44"/>
      <c r="G90" s="44"/>
      <c r="H90" s="66">
        <f>H91</f>
        <v>7875.2</v>
      </c>
      <c r="I90" s="23" t="e">
        <f>#REF!+#REF!</f>
        <v>#REF!</v>
      </c>
      <c r="J90" s="23" t="e">
        <f>#REF!</f>
        <v>#REF!</v>
      </c>
      <c r="K90" s="23" t="e">
        <f>#REF!</f>
        <v>#REF!</v>
      </c>
      <c r="L90" s="23">
        <v>0</v>
      </c>
      <c r="M90" s="23" t="e">
        <f t="shared" si="24"/>
        <v>#REF!</v>
      </c>
      <c r="N90" s="23" t="e">
        <f>#REF!+#REF!+#REF!+#REF!</f>
        <v>#REF!</v>
      </c>
      <c r="O90" s="23" t="e">
        <f>#REF!</f>
        <v>#REF!</v>
      </c>
      <c r="P90" s="23"/>
      <c r="Q90" s="23" t="e">
        <f t="shared" si="25"/>
        <v>#REF!</v>
      </c>
      <c r="R90" s="23" t="e">
        <f>#REF!+#REF!+#REF!+#REF!</f>
        <v>#REF!</v>
      </c>
      <c r="S90" s="23" t="e">
        <f>#REF!</f>
        <v>#REF!</v>
      </c>
      <c r="T90" s="67">
        <f>T91</f>
        <v>7874.4</v>
      </c>
      <c r="U90" s="68">
        <f t="shared" si="33"/>
        <v>0.99989841527834211</v>
      </c>
    </row>
    <row r="91" spans="2:21" ht="43.5" customHeight="1">
      <c r="B91" s="60" t="s">
        <v>99</v>
      </c>
      <c r="C91" s="36">
        <v>942</v>
      </c>
      <c r="D91" s="43" t="s">
        <v>21</v>
      </c>
      <c r="E91" s="42" t="s">
        <v>6</v>
      </c>
      <c r="F91" s="43">
        <v>5302029</v>
      </c>
      <c r="G91" s="42" t="s">
        <v>101</v>
      </c>
      <c r="H91" s="22">
        <v>7875.2</v>
      </c>
      <c r="I91" s="24">
        <v>5862</v>
      </c>
      <c r="J91" s="24">
        <v>0</v>
      </c>
      <c r="K91" s="24"/>
      <c r="L91" s="24">
        <v>0</v>
      </c>
      <c r="M91" s="24">
        <f>N91+O91</f>
        <v>4000</v>
      </c>
      <c r="N91" s="24">
        <v>4000</v>
      </c>
      <c r="O91" s="24">
        <v>0</v>
      </c>
      <c r="P91" s="22"/>
      <c r="Q91" s="24">
        <f>R91+S91</f>
        <v>4000</v>
      </c>
      <c r="R91" s="24">
        <v>4000</v>
      </c>
      <c r="S91" s="24">
        <v>0</v>
      </c>
      <c r="T91" s="28">
        <v>7874.4</v>
      </c>
      <c r="U91" s="38">
        <f t="shared" si="33"/>
        <v>0.99989841527834211</v>
      </c>
    </row>
    <row r="92" spans="2:21" ht="30.75" customHeight="1">
      <c r="B92" s="41" t="s">
        <v>151</v>
      </c>
      <c r="C92" s="36">
        <v>942</v>
      </c>
      <c r="D92" s="43" t="s">
        <v>21</v>
      </c>
      <c r="E92" s="42" t="s">
        <v>6</v>
      </c>
      <c r="F92" s="43">
        <v>5307065</v>
      </c>
      <c r="G92" s="42" t="s">
        <v>118</v>
      </c>
      <c r="H92" s="22">
        <v>2625</v>
      </c>
      <c r="I92" s="24">
        <v>9000</v>
      </c>
      <c r="J92" s="24">
        <v>0</v>
      </c>
      <c r="K92" s="24"/>
      <c r="L92" s="24">
        <v>0</v>
      </c>
      <c r="M92" s="24"/>
      <c r="N92" s="24"/>
      <c r="O92" s="24"/>
      <c r="P92" s="22"/>
      <c r="Q92" s="24"/>
      <c r="R92" s="24"/>
      <c r="S92" s="24"/>
      <c r="T92" s="28">
        <v>0</v>
      </c>
      <c r="U92" s="38">
        <f t="shared" si="33"/>
        <v>0</v>
      </c>
    </row>
    <row r="93" spans="2:21" ht="42.75" hidden="1" customHeight="1">
      <c r="B93" s="61" t="s">
        <v>113</v>
      </c>
      <c r="C93" s="36">
        <v>942</v>
      </c>
      <c r="D93" s="43" t="s">
        <v>21</v>
      </c>
      <c r="E93" s="42" t="s">
        <v>6</v>
      </c>
      <c r="F93" s="43">
        <v>9900000</v>
      </c>
      <c r="G93" s="42"/>
      <c r="H93" s="22">
        <f>H94+H95+H101</f>
        <v>0</v>
      </c>
      <c r="I93" s="24">
        <f>I95</f>
        <v>9000</v>
      </c>
      <c r="J93" s="24">
        <f>J95</f>
        <v>0</v>
      </c>
      <c r="K93" s="24"/>
      <c r="L93" s="24">
        <f>L95</f>
        <v>0</v>
      </c>
      <c r="M93" s="24"/>
      <c r="N93" s="24"/>
      <c r="O93" s="24"/>
      <c r="P93" s="22"/>
      <c r="Q93" s="24"/>
      <c r="R93" s="24"/>
      <c r="S93" s="24"/>
      <c r="T93" s="28">
        <f>T94+T95+T101</f>
        <v>0</v>
      </c>
      <c r="U93" s="38">
        <v>0</v>
      </c>
    </row>
    <row r="94" spans="2:21" ht="42.75" hidden="1" customHeight="1">
      <c r="B94" s="60" t="s">
        <v>99</v>
      </c>
      <c r="C94" s="36">
        <v>942</v>
      </c>
      <c r="D94" s="43" t="s">
        <v>21</v>
      </c>
      <c r="E94" s="42" t="s">
        <v>6</v>
      </c>
      <c r="F94" s="43">
        <v>9902029</v>
      </c>
      <c r="G94" s="42" t="s">
        <v>101</v>
      </c>
      <c r="H94" s="22">
        <v>0</v>
      </c>
      <c r="I94" s="24">
        <v>9000</v>
      </c>
      <c r="J94" s="24">
        <v>0</v>
      </c>
      <c r="K94" s="24"/>
      <c r="L94" s="24">
        <v>0</v>
      </c>
      <c r="M94" s="24"/>
      <c r="N94" s="24"/>
      <c r="O94" s="24"/>
      <c r="P94" s="22"/>
      <c r="Q94" s="24"/>
      <c r="R94" s="24"/>
      <c r="S94" s="24"/>
      <c r="T94" s="28">
        <v>0</v>
      </c>
      <c r="U94" s="38">
        <v>0</v>
      </c>
    </row>
    <row r="95" spans="2:21" ht="24.75" hidden="1" customHeight="1">
      <c r="B95" s="60" t="s">
        <v>105</v>
      </c>
      <c r="C95" s="36">
        <v>942</v>
      </c>
      <c r="D95" s="43" t="s">
        <v>21</v>
      </c>
      <c r="E95" s="42" t="s">
        <v>6</v>
      </c>
      <c r="F95" s="43">
        <v>9902029</v>
      </c>
      <c r="G95" s="42" t="s">
        <v>107</v>
      </c>
      <c r="H95" s="22">
        <v>0</v>
      </c>
      <c r="I95" s="24">
        <v>9000</v>
      </c>
      <c r="J95" s="24">
        <v>0</v>
      </c>
      <c r="K95" s="24"/>
      <c r="L95" s="24">
        <v>0</v>
      </c>
      <c r="M95" s="24"/>
      <c r="N95" s="24"/>
      <c r="O95" s="24"/>
      <c r="P95" s="22"/>
      <c r="Q95" s="24"/>
      <c r="R95" s="24"/>
      <c r="S95" s="24"/>
      <c r="T95" s="28">
        <v>0</v>
      </c>
      <c r="U95" s="38">
        <v>0</v>
      </c>
    </row>
    <row r="96" spans="2:21" ht="25.5" hidden="1" customHeight="1">
      <c r="B96" s="19" t="s">
        <v>32</v>
      </c>
      <c r="C96" s="36">
        <v>942</v>
      </c>
      <c r="D96" s="39" t="s">
        <v>21</v>
      </c>
      <c r="E96" s="39" t="s">
        <v>9</v>
      </c>
      <c r="F96" s="40"/>
      <c r="G96" s="40"/>
      <c r="H96" s="22" t="e">
        <f>H103+H106+H108+H112+#REF!+#REF!</f>
        <v>#REF!</v>
      </c>
      <c r="I96" s="23">
        <f>I102+I98+I99</f>
        <v>24218.582000000002</v>
      </c>
      <c r="J96" s="23">
        <f>J98</f>
        <v>0</v>
      </c>
      <c r="K96" s="23" t="e">
        <f>K102</f>
        <v>#REF!</v>
      </c>
      <c r="L96" s="23">
        <v>0</v>
      </c>
      <c r="M96" s="24" t="e">
        <f>N96+O96</f>
        <v>#REF!</v>
      </c>
      <c r="N96" s="24" t="e">
        <f>N102</f>
        <v>#REF!</v>
      </c>
      <c r="O96" s="24">
        <f>O98</f>
        <v>0</v>
      </c>
      <c r="P96" s="22">
        <f>P97</f>
        <v>0</v>
      </c>
      <c r="Q96" s="24" t="e">
        <f>R96+S96</f>
        <v>#REF!</v>
      </c>
      <c r="R96" s="24" t="e">
        <f>R102</f>
        <v>#REF!</v>
      </c>
      <c r="S96" s="24">
        <f>S98</f>
        <v>0</v>
      </c>
      <c r="T96" s="28">
        <f>T97+T99+T102</f>
        <v>29116.6</v>
      </c>
      <c r="U96" s="38" t="e">
        <f t="shared" ref="U96:U104" si="37">T96/H96*100%</f>
        <v>#REF!</v>
      </c>
    </row>
    <row r="97" spans="2:21" ht="42.75" hidden="1" customHeight="1">
      <c r="B97" s="47" t="s">
        <v>33</v>
      </c>
      <c r="C97" s="36">
        <v>942</v>
      </c>
      <c r="D97" s="43" t="s">
        <v>21</v>
      </c>
      <c r="E97" s="42" t="s">
        <v>9</v>
      </c>
      <c r="F97" s="43">
        <v>4000100</v>
      </c>
      <c r="G97" s="42"/>
      <c r="H97" s="22">
        <v>0</v>
      </c>
      <c r="I97" s="24">
        <f t="shared" ref="I97:S97" si="38">I98</f>
        <v>250</v>
      </c>
      <c r="J97" s="24">
        <f t="shared" si="38"/>
        <v>0</v>
      </c>
      <c r="K97" s="24">
        <f t="shared" si="38"/>
        <v>0</v>
      </c>
      <c r="L97" s="24">
        <v>0</v>
      </c>
      <c r="M97" s="24">
        <f t="shared" si="38"/>
        <v>0</v>
      </c>
      <c r="N97" s="24">
        <f t="shared" si="38"/>
        <v>0</v>
      </c>
      <c r="O97" s="24">
        <f t="shared" si="38"/>
        <v>0</v>
      </c>
      <c r="P97" s="23"/>
      <c r="Q97" s="24">
        <f t="shared" si="38"/>
        <v>0</v>
      </c>
      <c r="R97" s="24">
        <f t="shared" si="38"/>
        <v>0</v>
      </c>
      <c r="S97" s="24">
        <f t="shared" si="38"/>
        <v>0</v>
      </c>
      <c r="T97" s="28">
        <v>0</v>
      </c>
      <c r="U97" s="38" t="e">
        <f t="shared" si="37"/>
        <v>#DIV/0!</v>
      </c>
    </row>
    <row r="98" spans="2:21" ht="27" hidden="1" customHeight="1">
      <c r="B98" s="47" t="s">
        <v>7</v>
      </c>
      <c r="C98" s="36">
        <v>942</v>
      </c>
      <c r="D98" s="43" t="s">
        <v>21</v>
      </c>
      <c r="E98" s="42" t="s">
        <v>9</v>
      </c>
      <c r="F98" s="43">
        <v>4000100</v>
      </c>
      <c r="G98" s="42" t="s">
        <v>23</v>
      </c>
      <c r="H98" s="22">
        <v>0</v>
      </c>
      <c r="I98" s="24">
        <v>250</v>
      </c>
      <c r="J98" s="24">
        <v>0</v>
      </c>
      <c r="K98" s="24"/>
      <c r="L98" s="24">
        <v>0</v>
      </c>
      <c r="M98" s="24">
        <f>N98+O98+P98</f>
        <v>0</v>
      </c>
      <c r="N98" s="24">
        <v>0</v>
      </c>
      <c r="O98" s="24">
        <v>0</v>
      </c>
      <c r="P98" s="22">
        <f>P102</f>
        <v>0</v>
      </c>
      <c r="Q98" s="24">
        <f>R98+S98+T98</f>
        <v>0</v>
      </c>
      <c r="R98" s="24">
        <v>0</v>
      </c>
      <c r="S98" s="24">
        <v>0</v>
      </c>
      <c r="T98" s="28">
        <v>0</v>
      </c>
      <c r="U98" s="38" t="e">
        <f t="shared" si="37"/>
        <v>#DIV/0!</v>
      </c>
    </row>
    <row r="99" spans="2:21" ht="42" hidden="1" customHeight="1">
      <c r="B99" s="47" t="s">
        <v>33</v>
      </c>
      <c r="C99" s="36">
        <v>942</v>
      </c>
      <c r="D99" s="43" t="s">
        <v>21</v>
      </c>
      <c r="E99" s="42" t="s">
        <v>9</v>
      </c>
      <c r="F99" s="43">
        <v>4000100</v>
      </c>
      <c r="G99" s="42"/>
      <c r="H99" s="22">
        <v>0</v>
      </c>
      <c r="I99" s="24">
        <f>I100</f>
        <v>782</v>
      </c>
      <c r="J99" s="24">
        <f>J100</f>
        <v>0</v>
      </c>
      <c r="K99" s="24"/>
      <c r="L99" s="24">
        <f>L100</f>
        <v>0</v>
      </c>
      <c r="M99" s="24"/>
      <c r="N99" s="24"/>
      <c r="O99" s="24"/>
      <c r="P99" s="22"/>
      <c r="Q99" s="24"/>
      <c r="R99" s="24"/>
      <c r="S99" s="24"/>
      <c r="T99" s="28">
        <v>0</v>
      </c>
      <c r="U99" s="38" t="e">
        <f t="shared" si="37"/>
        <v>#DIV/0!</v>
      </c>
    </row>
    <row r="100" spans="2:21" ht="25.5" hidden="1" customHeight="1">
      <c r="B100" s="47" t="s">
        <v>7</v>
      </c>
      <c r="C100" s="36">
        <v>942</v>
      </c>
      <c r="D100" s="43" t="s">
        <v>21</v>
      </c>
      <c r="E100" s="42" t="s">
        <v>9</v>
      </c>
      <c r="F100" s="43">
        <v>4000100</v>
      </c>
      <c r="G100" s="42" t="s">
        <v>43</v>
      </c>
      <c r="H100" s="22">
        <v>0</v>
      </c>
      <c r="I100" s="24">
        <v>782</v>
      </c>
      <c r="J100" s="24">
        <v>0</v>
      </c>
      <c r="K100" s="24"/>
      <c r="L100" s="24">
        <v>0</v>
      </c>
      <c r="M100" s="24"/>
      <c r="N100" s="24"/>
      <c r="O100" s="24"/>
      <c r="P100" s="22"/>
      <c r="Q100" s="24"/>
      <c r="R100" s="24"/>
      <c r="S100" s="24"/>
      <c r="T100" s="28">
        <v>0</v>
      </c>
      <c r="U100" s="38" t="e">
        <f t="shared" si="37"/>
        <v>#DIV/0!</v>
      </c>
    </row>
    <row r="101" spans="2:21" ht="40.5" hidden="1" customHeight="1">
      <c r="B101" s="60" t="s">
        <v>99</v>
      </c>
      <c r="C101" s="36">
        <v>942</v>
      </c>
      <c r="D101" s="43" t="s">
        <v>21</v>
      </c>
      <c r="E101" s="42" t="s">
        <v>6</v>
      </c>
      <c r="F101" s="43">
        <v>9905013</v>
      </c>
      <c r="G101" s="42" t="s">
        <v>101</v>
      </c>
      <c r="H101" s="22">
        <v>0</v>
      </c>
      <c r="I101" s="24">
        <v>9000</v>
      </c>
      <c r="J101" s="24">
        <v>0</v>
      </c>
      <c r="K101" s="24"/>
      <c r="L101" s="24">
        <v>0</v>
      </c>
      <c r="M101" s="24"/>
      <c r="N101" s="24"/>
      <c r="O101" s="24"/>
      <c r="P101" s="22"/>
      <c r="Q101" s="24"/>
      <c r="R101" s="24"/>
      <c r="S101" s="24"/>
      <c r="T101" s="28">
        <v>0</v>
      </c>
      <c r="U101" s="38"/>
    </row>
    <row r="102" spans="2:21" s="63" customFormat="1" ht="22.5" customHeight="1">
      <c r="B102" s="64" t="s">
        <v>32</v>
      </c>
      <c r="C102" s="65">
        <v>942</v>
      </c>
      <c r="D102" s="40" t="s">
        <v>21</v>
      </c>
      <c r="E102" s="40" t="s">
        <v>9</v>
      </c>
      <c r="F102" s="40"/>
      <c r="G102" s="40"/>
      <c r="H102" s="66">
        <f>H103+H114+H119</f>
        <v>29210.400000000001</v>
      </c>
      <c r="I102" s="23">
        <f>I103+I106+I108+I112+I110</f>
        <v>23186.582000000002</v>
      </c>
      <c r="J102" s="23">
        <f>J103+J106+J108+J112</f>
        <v>0</v>
      </c>
      <c r="K102" s="23" t="e">
        <f>K103+#REF!+K106+K108+K112</f>
        <v>#REF!</v>
      </c>
      <c r="L102" s="23">
        <v>0</v>
      </c>
      <c r="M102" s="23" t="e">
        <f>M103+#REF!+M106+M108+M112+M110</f>
        <v>#REF!</v>
      </c>
      <c r="N102" s="23" t="e">
        <f>N103+#REF!+N106+N108+N112+N110</f>
        <v>#REF!</v>
      </c>
      <c r="O102" s="23" t="e">
        <f>O103+#REF!+O106+O108+O112</f>
        <v>#REF!</v>
      </c>
      <c r="P102" s="23"/>
      <c r="Q102" s="23" t="e">
        <f>Q103+#REF!+Q106+Q108+Q112+Q110</f>
        <v>#REF!</v>
      </c>
      <c r="R102" s="23" t="e">
        <f>R103+#REF!+R106+R108+R112+R110</f>
        <v>#REF!</v>
      </c>
      <c r="S102" s="23" t="e">
        <f>S103+#REF!+S106+S108+S112</f>
        <v>#REF!</v>
      </c>
      <c r="T102" s="67">
        <f>T103+T114+T119</f>
        <v>29116.6</v>
      </c>
      <c r="U102" s="68">
        <f t="shared" si="37"/>
        <v>0.99678881494262306</v>
      </c>
    </row>
    <row r="103" spans="2:21" s="63" customFormat="1" ht="84.75" customHeight="1">
      <c r="B103" s="69" t="s">
        <v>160</v>
      </c>
      <c r="C103" s="65">
        <v>942</v>
      </c>
      <c r="D103" s="48" t="s">
        <v>21</v>
      </c>
      <c r="E103" s="48" t="s">
        <v>9</v>
      </c>
      <c r="F103" s="48" t="s">
        <v>119</v>
      </c>
      <c r="G103" s="48"/>
      <c r="H103" s="66">
        <f>H104+H113</f>
        <v>22491.9</v>
      </c>
      <c r="I103" s="23">
        <f t="shared" ref="I103:S103" si="39">I105</f>
        <v>4500</v>
      </c>
      <c r="J103" s="23">
        <f t="shared" si="39"/>
        <v>0</v>
      </c>
      <c r="K103" s="23">
        <f t="shared" si="39"/>
        <v>0</v>
      </c>
      <c r="L103" s="23">
        <v>0</v>
      </c>
      <c r="M103" s="23">
        <f t="shared" si="39"/>
        <v>4500</v>
      </c>
      <c r="N103" s="23">
        <f t="shared" si="39"/>
        <v>4500</v>
      </c>
      <c r="O103" s="23">
        <f t="shared" si="39"/>
        <v>0</v>
      </c>
      <c r="P103" s="66">
        <f>P105</f>
        <v>0</v>
      </c>
      <c r="Q103" s="23">
        <f t="shared" si="39"/>
        <v>13700</v>
      </c>
      <c r="R103" s="23">
        <f t="shared" si="39"/>
        <v>4500</v>
      </c>
      <c r="S103" s="23">
        <f t="shared" si="39"/>
        <v>0</v>
      </c>
      <c r="T103" s="67">
        <f>T104+T113</f>
        <v>22398.1</v>
      </c>
      <c r="U103" s="68">
        <f t="shared" si="37"/>
        <v>0.9958296097706284</v>
      </c>
    </row>
    <row r="104" spans="2:21" ht="41.25" customHeight="1">
      <c r="B104" s="60" t="s">
        <v>99</v>
      </c>
      <c r="C104" s="36">
        <v>942</v>
      </c>
      <c r="D104" s="43" t="s">
        <v>21</v>
      </c>
      <c r="E104" s="42" t="s">
        <v>9</v>
      </c>
      <c r="F104" s="43">
        <v>540000</v>
      </c>
      <c r="G104" s="42" t="s">
        <v>101</v>
      </c>
      <c r="H104" s="22">
        <v>13291.1</v>
      </c>
      <c r="I104" s="24"/>
      <c r="J104" s="24"/>
      <c r="K104" s="24"/>
      <c r="L104" s="24"/>
      <c r="M104" s="24"/>
      <c r="N104" s="24"/>
      <c r="O104" s="24"/>
      <c r="P104" s="22"/>
      <c r="Q104" s="24"/>
      <c r="R104" s="24"/>
      <c r="S104" s="24"/>
      <c r="T104" s="28">
        <v>13198.1</v>
      </c>
      <c r="U104" s="38">
        <f t="shared" si="37"/>
        <v>0.99300283648456489</v>
      </c>
    </row>
    <row r="105" spans="2:21" ht="22.5" hidden="1" customHeight="1">
      <c r="B105" s="47" t="s">
        <v>7</v>
      </c>
      <c r="C105" s="36">
        <v>942</v>
      </c>
      <c r="D105" s="42" t="s">
        <v>21</v>
      </c>
      <c r="E105" s="42" t="s">
        <v>9</v>
      </c>
      <c r="F105" s="42" t="s">
        <v>88</v>
      </c>
      <c r="G105" s="42" t="s">
        <v>83</v>
      </c>
      <c r="H105" s="22">
        <v>4103</v>
      </c>
      <c r="I105" s="24">
        <v>4500</v>
      </c>
      <c r="J105" s="24">
        <v>0</v>
      </c>
      <c r="K105" s="24"/>
      <c r="L105" s="24">
        <v>0</v>
      </c>
      <c r="M105" s="24">
        <f>N105+O105+P105</f>
        <v>4500</v>
      </c>
      <c r="N105" s="24">
        <v>4500</v>
      </c>
      <c r="O105" s="24">
        <v>0</v>
      </c>
      <c r="P105" s="23"/>
      <c r="Q105" s="24">
        <f>R105+S105+T105</f>
        <v>13700</v>
      </c>
      <c r="R105" s="24">
        <v>4500</v>
      </c>
      <c r="S105" s="24">
        <v>0</v>
      </c>
      <c r="T105" s="28">
        <f t="shared" ref="T105:T112" si="40">T106</f>
        <v>9200</v>
      </c>
      <c r="U105" s="38">
        <f t="shared" ref="U105:U113" si="41">T105/H105*100%</f>
        <v>2.242261759688033</v>
      </c>
    </row>
    <row r="106" spans="2:21" ht="42.75" hidden="1" customHeight="1">
      <c r="B106" s="41" t="s">
        <v>34</v>
      </c>
      <c r="C106" s="36">
        <v>942</v>
      </c>
      <c r="D106" s="42" t="s">
        <v>21</v>
      </c>
      <c r="E106" s="42" t="s">
        <v>9</v>
      </c>
      <c r="F106" s="42" t="s">
        <v>89</v>
      </c>
      <c r="G106" s="42"/>
      <c r="H106" s="22">
        <f t="shared" ref="H106:S106" si="42">H107</f>
        <v>106</v>
      </c>
      <c r="I106" s="24">
        <f t="shared" si="42"/>
        <v>313</v>
      </c>
      <c r="J106" s="24">
        <f t="shared" si="42"/>
        <v>0</v>
      </c>
      <c r="K106" s="24">
        <f t="shared" si="42"/>
        <v>0</v>
      </c>
      <c r="L106" s="24">
        <v>0</v>
      </c>
      <c r="M106" s="24">
        <f t="shared" si="42"/>
        <v>550</v>
      </c>
      <c r="N106" s="24">
        <f t="shared" si="42"/>
        <v>550</v>
      </c>
      <c r="O106" s="24">
        <f t="shared" si="42"/>
        <v>0</v>
      </c>
      <c r="P106" s="22">
        <f>P107</f>
        <v>0</v>
      </c>
      <c r="Q106" s="24">
        <f t="shared" si="42"/>
        <v>9750</v>
      </c>
      <c r="R106" s="24">
        <f t="shared" si="42"/>
        <v>550</v>
      </c>
      <c r="S106" s="24">
        <f t="shared" si="42"/>
        <v>0</v>
      </c>
      <c r="T106" s="28">
        <f t="shared" si="40"/>
        <v>9200</v>
      </c>
      <c r="U106" s="38">
        <f t="shared" si="41"/>
        <v>86.79245283018868</v>
      </c>
    </row>
    <row r="107" spans="2:21" ht="41.25" hidden="1" customHeight="1">
      <c r="B107" s="47" t="s">
        <v>7</v>
      </c>
      <c r="C107" s="36">
        <v>942</v>
      </c>
      <c r="D107" s="42" t="s">
        <v>21</v>
      </c>
      <c r="E107" s="42" t="s">
        <v>9</v>
      </c>
      <c r="F107" s="42" t="s">
        <v>89</v>
      </c>
      <c r="G107" s="42" t="s">
        <v>83</v>
      </c>
      <c r="H107" s="22">
        <v>106</v>
      </c>
      <c r="I107" s="24">
        <v>313</v>
      </c>
      <c r="J107" s="24">
        <v>0</v>
      </c>
      <c r="K107" s="24"/>
      <c r="L107" s="24">
        <v>0</v>
      </c>
      <c r="M107" s="24">
        <f>N107+O107+P107</f>
        <v>550</v>
      </c>
      <c r="N107" s="24">
        <v>550</v>
      </c>
      <c r="O107" s="24">
        <v>0</v>
      </c>
      <c r="P107" s="23"/>
      <c r="Q107" s="24">
        <f>R107+S107+T107</f>
        <v>9750</v>
      </c>
      <c r="R107" s="24">
        <v>550</v>
      </c>
      <c r="S107" s="24">
        <v>0</v>
      </c>
      <c r="T107" s="28">
        <f t="shared" si="40"/>
        <v>9200</v>
      </c>
      <c r="U107" s="38">
        <f t="shared" si="41"/>
        <v>86.79245283018868</v>
      </c>
    </row>
    <row r="108" spans="2:21" ht="41.25" hidden="1" customHeight="1">
      <c r="B108" s="41" t="s">
        <v>35</v>
      </c>
      <c r="C108" s="36">
        <v>942</v>
      </c>
      <c r="D108" s="42" t="s">
        <v>21</v>
      </c>
      <c r="E108" s="42" t="s">
        <v>9</v>
      </c>
      <c r="F108" s="42" t="s">
        <v>90</v>
      </c>
      <c r="G108" s="42"/>
      <c r="H108" s="22">
        <f t="shared" ref="H108:S108" si="43">H109</f>
        <v>1000</v>
      </c>
      <c r="I108" s="24">
        <f>I109</f>
        <v>700</v>
      </c>
      <c r="J108" s="24">
        <f t="shared" si="43"/>
        <v>0</v>
      </c>
      <c r="K108" s="24">
        <f t="shared" si="43"/>
        <v>0</v>
      </c>
      <c r="L108" s="24">
        <v>0</v>
      </c>
      <c r="M108" s="24">
        <f t="shared" si="43"/>
        <v>700</v>
      </c>
      <c r="N108" s="24">
        <f>N109</f>
        <v>700</v>
      </c>
      <c r="O108" s="24">
        <f t="shared" si="43"/>
        <v>0</v>
      </c>
      <c r="P108" s="27" t="e">
        <f>P109+#REF!+#REF!</f>
        <v>#REF!</v>
      </c>
      <c r="Q108" s="24">
        <f t="shared" si="43"/>
        <v>9900</v>
      </c>
      <c r="R108" s="24">
        <f>R109</f>
        <v>700</v>
      </c>
      <c r="S108" s="24">
        <f t="shared" si="43"/>
        <v>0</v>
      </c>
      <c r="T108" s="28">
        <f t="shared" si="40"/>
        <v>9200</v>
      </c>
      <c r="U108" s="38">
        <f t="shared" si="41"/>
        <v>9.1999999999999993</v>
      </c>
    </row>
    <row r="109" spans="2:21" ht="27" hidden="1" customHeight="1">
      <c r="B109" s="47" t="s">
        <v>7</v>
      </c>
      <c r="C109" s="36">
        <v>942</v>
      </c>
      <c r="D109" s="42" t="s">
        <v>21</v>
      </c>
      <c r="E109" s="42" t="s">
        <v>9</v>
      </c>
      <c r="F109" s="42" t="s">
        <v>90</v>
      </c>
      <c r="G109" s="42" t="s">
        <v>83</v>
      </c>
      <c r="H109" s="22">
        <v>1000</v>
      </c>
      <c r="I109" s="24">
        <v>700</v>
      </c>
      <c r="J109" s="24">
        <v>0</v>
      </c>
      <c r="K109" s="24"/>
      <c r="L109" s="24">
        <v>0</v>
      </c>
      <c r="M109" s="24">
        <f>N109+O109+P109</f>
        <v>700</v>
      </c>
      <c r="N109" s="24">
        <v>700</v>
      </c>
      <c r="O109" s="24">
        <v>0</v>
      </c>
      <c r="P109" s="22">
        <f>P112</f>
        <v>0</v>
      </c>
      <c r="Q109" s="24">
        <f>R109+S109+T109</f>
        <v>9900</v>
      </c>
      <c r="R109" s="24">
        <v>700</v>
      </c>
      <c r="S109" s="24">
        <v>0</v>
      </c>
      <c r="T109" s="28">
        <f t="shared" si="40"/>
        <v>9200</v>
      </c>
      <c r="U109" s="38">
        <f t="shared" si="41"/>
        <v>9.1999999999999993</v>
      </c>
    </row>
    <row r="110" spans="2:21" ht="25.5" hidden="1" customHeight="1">
      <c r="B110" s="47" t="s">
        <v>22</v>
      </c>
      <c r="C110" s="36">
        <v>942</v>
      </c>
      <c r="D110" s="42" t="s">
        <v>21</v>
      </c>
      <c r="E110" s="42" t="s">
        <v>9</v>
      </c>
      <c r="F110" s="42" t="s">
        <v>36</v>
      </c>
      <c r="G110" s="42"/>
      <c r="H110" s="22">
        <v>0</v>
      </c>
      <c r="I110" s="24">
        <f>I111</f>
        <v>9013</v>
      </c>
      <c r="J110" s="24">
        <f>J111</f>
        <v>0</v>
      </c>
      <c r="K110" s="24"/>
      <c r="L110" s="24">
        <v>0</v>
      </c>
      <c r="M110" s="24">
        <f>N110+O110</f>
        <v>6000</v>
      </c>
      <c r="N110" s="24">
        <f>N111</f>
        <v>6000</v>
      </c>
      <c r="O110" s="24">
        <f>O111</f>
        <v>0</v>
      </c>
      <c r="P110" s="22"/>
      <c r="Q110" s="24">
        <f>R110+S110</f>
        <v>6000</v>
      </c>
      <c r="R110" s="24">
        <f>R111</f>
        <v>6000</v>
      </c>
      <c r="S110" s="24">
        <f>S111</f>
        <v>0</v>
      </c>
      <c r="T110" s="28">
        <f t="shared" si="40"/>
        <v>9200</v>
      </c>
      <c r="U110" s="38" t="e">
        <f t="shared" si="41"/>
        <v>#DIV/0!</v>
      </c>
    </row>
    <row r="111" spans="2:21" ht="27.75" hidden="1" customHeight="1">
      <c r="B111" s="47" t="s">
        <v>24</v>
      </c>
      <c r="C111" s="36">
        <v>942</v>
      </c>
      <c r="D111" s="42" t="s">
        <v>21</v>
      </c>
      <c r="E111" s="42" t="s">
        <v>9</v>
      </c>
      <c r="F111" s="42" t="s">
        <v>36</v>
      </c>
      <c r="G111" s="42" t="s">
        <v>23</v>
      </c>
      <c r="H111" s="22">
        <v>0</v>
      </c>
      <c r="I111" s="24">
        <v>9013</v>
      </c>
      <c r="J111" s="24">
        <v>0</v>
      </c>
      <c r="K111" s="24"/>
      <c r="L111" s="24">
        <v>0</v>
      </c>
      <c r="M111" s="24">
        <f>N111+O111</f>
        <v>6000</v>
      </c>
      <c r="N111" s="24">
        <v>6000</v>
      </c>
      <c r="O111" s="24">
        <v>0</v>
      </c>
      <c r="P111" s="22"/>
      <c r="Q111" s="24">
        <f>R111+S111</f>
        <v>6000</v>
      </c>
      <c r="R111" s="24">
        <v>6000</v>
      </c>
      <c r="S111" s="24">
        <v>0</v>
      </c>
      <c r="T111" s="28">
        <f t="shared" si="40"/>
        <v>9200</v>
      </c>
      <c r="U111" s="38" t="e">
        <f t="shared" si="41"/>
        <v>#DIV/0!</v>
      </c>
    </row>
    <row r="112" spans="2:21" ht="45" hidden="1" customHeight="1">
      <c r="B112" s="47" t="s">
        <v>37</v>
      </c>
      <c r="C112" s="36">
        <v>942</v>
      </c>
      <c r="D112" s="42" t="s">
        <v>21</v>
      </c>
      <c r="E112" s="42" t="s">
        <v>9</v>
      </c>
      <c r="F112" s="42" t="s">
        <v>91</v>
      </c>
      <c r="G112" s="42"/>
      <c r="H112" s="22">
        <f t="shared" ref="H112:S112" si="44">H113</f>
        <v>9200.7999999999993</v>
      </c>
      <c r="I112" s="24">
        <f t="shared" si="44"/>
        <v>8660.5820000000003</v>
      </c>
      <c r="J112" s="24">
        <f t="shared" si="44"/>
        <v>0</v>
      </c>
      <c r="K112" s="24">
        <f t="shared" si="44"/>
        <v>0</v>
      </c>
      <c r="L112" s="24">
        <v>0</v>
      </c>
      <c r="M112" s="24">
        <f t="shared" si="44"/>
        <v>5844.4</v>
      </c>
      <c r="N112" s="24">
        <f t="shared" si="44"/>
        <v>5844.4</v>
      </c>
      <c r="O112" s="24">
        <f t="shared" si="44"/>
        <v>0</v>
      </c>
      <c r="P112" s="22">
        <f>P122</f>
        <v>0</v>
      </c>
      <c r="Q112" s="24">
        <f t="shared" si="44"/>
        <v>15044.4</v>
      </c>
      <c r="R112" s="24">
        <f t="shared" si="44"/>
        <v>5844.4</v>
      </c>
      <c r="S112" s="24">
        <f t="shared" si="44"/>
        <v>0</v>
      </c>
      <c r="T112" s="28">
        <f t="shared" si="40"/>
        <v>9200</v>
      </c>
      <c r="U112" s="38">
        <f t="shared" si="41"/>
        <v>0.99991305103904016</v>
      </c>
    </row>
    <row r="113" spans="2:21" ht="27" customHeight="1">
      <c r="B113" s="47" t="s">
        <v>138</v>
      </c>
      <c r="C113" s="36">
        <v>942</v>
      </c>
      <c r="D113" s="42" t="s">
        <v>21</v>
      </c>
      <c r="E113" s="42" t="s">
        <v>9</v>
      </c>
      <c r="F113" s="42" t="s">
        <v>139</v>
      </c>
      <c r="G113" s="42" t="s">
        <v>107</v>
      </c>
      <c r="H113" s="22">
        <v>9200.7999999999993</v>
      </c>
      <c r="I113" s="24">
        <v>8660.5820000000003</v>
      </c>
      <c r="J113" s="24">
        <v>0</v>
      </c>
      <c r="K113" s="24"/>
      <c r="L113" s="24">
        <v>0</v>
      </c>
      <c r="M113" s="24">
        <f>N113+O113+P113</f>
        <v>5844.4</v>
      </c>
      <c r="N113" s="24">
        <v>5844.4</v>
      </c>
      <c r="O113" s="24">
        <v>0</v>
      </c>
      <c r="P113" s="22">
        <f>P122</f>
        <v>0</v>
      </c>
      <c r="Q113" s="24">
        <f>R113+S113+T113</f>
        <v>15044.4</v>
      </c>
      <c r="R113" s="24">
        <v>5844.4</v>
      </c>
      <c r="S113" s="24">
        <v>0</v>
      </c>
      <c r="T113" s="28">
        <v>9200</v>
      </c>
      <c r="U113" s="38">
        <f t="shared" si="41"/>
        <v>0.99991305103904016</v>
      </c>
    </row>
    <row r="114" spans="2:21" s="63" customFormat="1" ht="63" customHeight="1">
      <c r="B114" s="64" t="s">
        <v>148</v>
      </c>
      <c r="C114" s="65">
        <v>942</v>
      </c>
      <c r="D114" s="48" t="s">
        <v>21</v>
      </c>
      <c r="E114" s="48" t="s">
        <v>9</v>
      </c>
      <c r="F114" s="48" t="s">
        <v>149</v>
      </c>
      <c r="G114" s="48" t="s">
        <v>118</v>
      </c>
      <c r="H114" s="66">
        <f>H117+H115</f>
        <v>6648.5</v>
      </c>
      <c r="I114" s="23"/>
      <c r="J114" s="23"/>
      <c r="K114" s="23"/>
      <c r="L114" s="23"/>
      <c r="M114" s="23"/>
      <c r="N114" s="23"/>
      <c r="O114" s="23"/>
      <c r="P114" s="66"/>
      <c r="Q114" s="23"/>
      <c r="R114" s="23"/>
      <c r="S114" s="23"/>
      <c r="T114" s="67">
        <f>T117+T115</f>
        <v>6648.5</v>
      </c>
      <c r="U114" s="68">
        <f>T114/H114</f>
        <v>1</v>
      </c>
    </row>
    <row r="115" spans="2:21" ht="45.75" customHeight="1">
      <c r="B115" s="47" t="s">
        <v>147</v>
      </c>
      <c r="C115" s="36">
        <v>942</v>
      </c>
      <c r="D115" s="42" t="s">
        <v>21</v>
      </c>
      <c r="E115" s="42" t="s">
        <v>9</v>
      </c>
      <c r="F115" s="42" t="s">
        <v>146</v>
      </c>
      <c r="G115" s="42" t="s">
        <v>118</v>
      </c>
      <c r="H115" s="22">
        <v>13.3</v>
      </c>
      <c r="I115" s="24"/>
      <c r="J115" s="24"/>
      <c r="K115" s="24"/>
      <c r="L115" s="24"/>
      <c r="M115" s="24"/>
      <c r="N115" s="24"/>
      <c r="O115" s="24"/>
      <c r="P115" s="22"/>
      <c r="Q115" s="24"/>
      <c r="R115" s="24"/>
      <c r="S115" s="24"/>
      <c r="T115" s="28">
        <v>13.3</v>
      </c>
      <c r="U115" s="38">
        <f t="shared" ref="U115:U118" si="45">T115/H115</f>
        <v>1</v>
      </c>
    </row>
    <row r="116" spans="2:21" s="63" customFormat="1" ht="60" hidden="1" customHeight="1">
      <c r="B116" s="47" t="s">
        <v>145</v>
      </c>
      <c r="C116" s="36">
        <v>942</v>
      </c>
      <c r="D116" s="42" t="s">
        <v>21</v>
      </c>
      <c r="E116" s="42" t="s">
        <v>9</v>
      </c>
      <c r="F116" s="42" t="s">
        <v>150</v>
      </c>
      <c r="G116" s="42"/>
      <c r="H116" s="22" t="e">
        <f>H117+#REF!</f>
        <v>#REF!</v>
      </c>
      <c r="I116" s="24"/>
      <c r="J116" s="24"/>
      <c r="K116" s="24"/>
      <c r="L116" s="24"/>
      <c r="M116" s="24"/>
      <c r="N116" s="24"/>
      <c r="O116" s="24"/>
      <c r="P116" s="22"/>
      <c r="Q116" s="24"/>
      <c r="R116" s="24"/>
      <c r="S116" s="24"/>
      <c r="T116" s="28" t="e">
        <f>T117+#REF!</f>
        <v>#REF!</v>
      </c>
      <c r="U116" s="38" t="e">
        <f t="shared" si="45"/>
        <v>#REF!</v>
      </c>
    </row>
    <row r="117" spans="2:21" ht="57" customHeight="1">
      <c r="B117" s="47" t="s">
        <v>145</v>
      </c>
      <c r="C117" s="36">
        <v>942</v>
      </c>
      <c r="D117" s="42" t="s">
        <v>21</v>
      </c>
      <c r="E117" s="42" t="s">
        <v>9</v>
      </c>
      <c r="F117" s="42" t="s">
        <v>146</v>
      </c>
      <c r="G117" s="42" t="s">
        <v>118</v>
      </c>
      <c r="H117" s="22">
        <v>6635.2</v>
      </c>
      <c r="I117" s="24"/>
      <c r="J117" s="24"/>
      <c r="K117" s="24"/>
      <c r="L117" s="24"/>
      <c r="M117" s="24"/>
      <c r="N117" s="24"/>
      <c r="O117" s="24"/>
      <c r="P117" s="22"/>
      <c r="Q117" s="24"/>
      <c r="R117" s="24"/>
      <c r="S117" s="24"/>
      <c r="T117" s="28">
        <v>6635.2</v>
      </c>
      <c r="U117" s="38">
        <f t="shared" si="45"/>
        <v>1</v>
      </c>
    </row>
    <row r="118" spans="2:21" ht="65.25" customHeight="1">
      <c r="B118" s="64" t="s">
        <v>168</v>
      </c>
      <c r="C118" s="65"/>
      <c r="D118" s="48"/>
      <c r="E118" s="48"/>
      <c r="F118" s="48"/>
      <c r="G118" s="48"/>
      <c r="H118" s="66">
        <v>70</v>
      </c>
      <c r="I118" s="23"/>
      <c r="J118" s="23"/>
      <c r="K118" s="23"/>
      <c r="L118" s="23"/>
      <c r="M118" s="23"/>
      <c r="N118" s="23"/>
      <c r="O118" s="23"/>
      <c r="P118" s="66"/>
      <c r="Q118" s="23"/>
      <c r="R118" s="23"/>
      <c r="S118" s="23"/>
      <c r="T118" s="67">
        <v>70</v>
      </c>
      <c r="U118" s="68">
        <f t="shared" si="45"/>
        <v>1</v>
      </c>
    </row>
    <row r="119" spans="2:21" ht="43.5" customHeight="1">
      <c r="B119" s="80" t="s">
        <v>161</v>
      </c>
      <c r="C119" s="36">
        <v>942</v>
      </c>
      <c r="D119" s="42" t="s">
        <v>21</v>
      </c>
      <c r="E119" s="42" t="s">
        <v>9</v>
      </c>
      <c r="F119" s="43">
        <v>7302086</v>
      </c>
      <c r="G119" s="42" t="s">
        <v>122</v>
      </c>
      <c r="H119" s="22">
        <v>70</v>
      </c>
      <c r="I119" s="24"/>
      <c r="J119" s="24"/>
      <c r="K119" s="24"/>
      <c r="L119" s="24"/>
      <c r="M119" s="24"/>
      <c r="N119" s="24"/>
      <c r="O119" s="24"/>
      <c r="P119" s="22"/>
      <c r="Q119" s="24"/>
      <c r="R119" s="24"/>
      <c r="S119" s="24"/>
      <c r="T119" s="28">
        <v>70</v>
      </c>
      <c r="U119" s="38">
        <f>T119/H119</f>
        <v>1</v>
      </c>
    </row>
    <row r="120" spans="2:21" ht="94.5" customHeight="1">
      <c r="B120" s="78" t="s">
        <v>167</v>
      </c>
      <c r="C120" s="65">
        <v>942</v>
      </c>
      <c r="D120" s="48" t="s">
        <v>21</v>
      </c>
      <c r="E120" s="48" t="s">
        <v>21</v>
      </c>
      <c r="F120" s="44">
        <v>5305243</v>
      </c>
      <c r="G120" s="48" t="s">
        <v>118</v>
      </c>
      <c r="H120" s="66">
        <f>H121</f>
        <v>20156.599999999999</v>
      </c>
      <c r="I120" s="23"/>
      <c r="J120" s="23"/>
      <c r="K120" s="23"/>
      <c r="L120" s="23"/>
      <c r="M120" s="23"/>
      <c r="N120" s="23"/>
      <c r="O120" s="23"/>
      <c r="P120" s="66"/>
      <c r="Q120" s="23"/>
      <c r="R120" s="23"/>
      <c r="S120" s="23"/>
      <c r="T120" s="67">
        <f>T121</f>
        <v>20156.599999999999</v>
      </c>
      <c r="U120" s="68"/>
    </row>
    <row r="121" spans="2:21" ht="94.5" customHeight="1">
      <c r="B121" s="79" t="s">
        <v>162</v>
      </c>
      <c r="C121" s="36">
        <v>942</v>
      </c>
      <c r="D121" s="42" t="s">
        <v>21</v>
      </c>
      <c r="E121" s="42" t="s">
        <v>21</v>
      </c>
      <c r="F121" s="43">
        <v>5305243</v>
      </c>
      <c r="G121" s="42" t="s">
        <v>118</v>
      </c>
      <c r="H121" s="22">
        <v>20156.599999999999</v>
      </c>
      <c r="I121" s="24"/>
      <c r="J121" s="24"/>
      <c r="K121" s="24"/>
      <c r="L121" s="24"/>
      <c r="M121" s="24"/>
      <c r="N121" s="24"/>
      <c r="O121" s="24"/>
      <c r="P121" s="22"/>
      <c r="Q121" s="24"/>
      <c r="R121" s="24"/>
      <c r="S121" s="24"/>
      <c r="T121" s="28">
        <v>20156.599999999999</v>
      </c>
      <c r="U121" s="38"/>
    </row>
    <row r="122" spans="2:21" s="63" customFormat="1" ht="21" customHeight="1">
      <c r="B122" s="70" t="s">
        <v>38</v>
      </c>
      <c r="C122" s="65">
        <v>942</v>
      </c>
      <c r="D122" s="75" t="s">
        <v>13</v>
      </c>
      <c r="E122" s="75"/>
      <c r="F122" s="75"/>
      <c r="G122" s="75"/>
      <c r="H122" s="27">
        <f>H123</f>
        <v>608.9</v>
      </c>
      <c r="I122" s="30" t="e">
        <f>I123</f>
        <v>#REF!</v>
      </c>
      <c r="J122" s="30" t="e">
        <f>J123</f>
        <v>#REF!</v>
      </c>
      <c r="K122" s="30" t="e">
        <f>#REF!+#REF!+K123</f>
        <v>#REF!</v>
      </c>
      <c r="L122" s="30">
        <v>0</v>
      </c>
      <c r="M122" s="30" t="e">
        <f>#REF!+#REF!+M123</f>
        <v>#REF!</v>
      </c>
      <c r="N122" s="30" t="e">
        <f>#REF!+#REF!+N123</f>
        <v>#REF!</v>
      </c>
      <c r="O122" s="30" t="e">
        <f>#REF!+#REF!+O123</f>
        <v>#REF!</v>
      </c>
      <c r="P122" s="23"/>
      <c r="Q122" s="30" t="e">
        <f>#REF!+#REF!+Q123</f>
        <v>#REF!</v>
      </c>
      <c r="R122" s="30" t="e">
        <f>#REF!+#REF!+R123</f>
        <v>#REF!</v>
      </c>
      <c r="S122" s="30" t="e">
        <f>#REF!+#REF!+S123</f>
        <v>#REF!</v>
      </c>
      <c r="T122" s="67">
        <f>T123</f>
        <v>608.9</v>
      </c>
      <c r="U122" s="68">
        <f t="shared" ref="U122:U137" si="46">T122/H122*100%</f>
        <v>1</v>
      </c>
    </row>
    <row r="123" spans="2:21" s="63" customFormat="1" ht="36.75" customHeight="1">
      <c r="B123" s="72" t="s">
        <v>39</v>
      </c>
      <c r="C123" s="65">
        <v>942</v>
      </c>
      <c r="D123" s="44" t="s">
        <v>13</v>
      </c>
      <c r="E123" s="44" t="s">
        <v>13</v>
      </c>
      <c r="F123" s="44"/>
      <c r="G123" s="44"/>
      <c r="H123" s="66">
        <f>H124</f>
        <v>608.9</v>
      </c>
      <c r="I123" s="23" t="e">
        <f>#REF!</f>
        <v>#REF!</v>
      </c>
      <c r="J123" s="23" t="e">
        <f>#REF!</f>
        <v>#REF!</v>
      </c>
      <c r="K123" s="23" t="e">
        <f>#REF!</f>
        <v>#REF!</v>
      </c>
      <c r="L123" s="23">
        <v>0</v>
      </c>
      <c r="M123" s="23" t="e">
        <f>#REF!</f>
        <v>#REF!</v>
      </c>
      <c r="N123" s="23" t="e">
        <f>#REF!</f>
        <v>#REF!</v>
      </c>
      <c r="O123" s="23" t="e">
        <f>#REF!</f>
        <v>#REF!</v>
      </c>
      <c r="P123" s="27" t="e">
        <f>#REF!+#REF!</f>
        <v>#REF!</v>
      </c>
      <c r="Q123" s="23" t="e">
        <f>#REF!</f>
        <v>#REF!</v>
      </c>
      <c r="R123" s="23" t="e">
        <f>#REF!</f>
        <v>#REF!</v>
      </c>
      <c r="S123" s="23" t="e">
        <f>#REF!</f>
        <v>#REF!</v>
      </c>
      <c r="T123" s="67">
        <f>T124</f>
        <v>608.9</v>
      </c>
      <c r="U123" s="68">
        <f t="shared" si="46"/>
        <v>1</v>
      </c>
    </row>
    <row r="124" spans="2:21" s="63" customFormat="1" ht="75.75" customHeight="1">
      <c r="B124" s="77" t="s">
        <v>129</v>
      </c>
      <c r="C124" s="65">
        <v>942</v>
      </c>
      <c r="D124" s="52" t="s">
        <v>13</v>
      </c>
      <c r="E124" s="52" t="s">
        <v>13</v>
      </c>
      <c r="F124" s="52" t="s">
        <v>120</v>
      </c>
      <c r="G124" s="52"/>
      <c r="H124" s="66">
        <f>H125</f>
        <v>608.9</v>
      </c>
      <c r="I124" s="23">
        <v>281</v>
      </c>
      <c r="J124" s="23">
        <v>0</v>
      </c>
      <c r="K124" s="23"/>
      <c r="L124" s="23">
        <v>0</v>
      </c>
      <c r="M124" s="23">
        <f>N124+O124+P124</f>
        <v>300</v>
      </c>
      <c r="N124" s="23">
        <v>300</v>
      </c>
      <c r="O124" s="23">
        <v>0</v>
      </c>
      <c r="P124" s="23">
        <f>P126</f>
        <v>0</v>
      </c>
      <c r="Q124" s="23">
        <f>R124+S124+T124</f>
        <v>908.9</v>
      </c>
      <c r="R124" s="23">
        <v>300</v>
      </c>
      <c r="S124" s="23">
        <v>0</v>
      </c>
      <c r="T124" s="67">
        <f>T125</f>
        <v>608.9</v>
      </c>
      <c r="U124" s="68">
        <f t="shared" si="46"/>
        <v>1</v>
      </c>
    </row>
    <row r="125" spans="2:21" ht="42" customHeight="1">
      <c r="B125" s="60" t="s">
        <v>99</v>
      </c>
      <c r="C125" s="36">
        <v>942</v>
      </c>
      <c r="D125" s="51" t="s">
        <v>13</v>
      </c>
      <c r="E125" s="51" t="s">
        <v>13</v>
      </c>
      <c r="F125" s="51" t="s">
        <v>120</v>
      </c>
      <c r="G125" s="51" t="s">
        <v>101</v>
      </c>
      <c r="H125" s="22">
        <v>608.9</v>
      </c>
      <c r="I125" s="24">
        <v>281</v>
      </c>
      <c r="J125" s="24">
        <v>0</v>
      </c>
      <c r="K125" s="24"/>
      <c r="L125" s="24">
        <v>0</v>
      </c>
      <c r="M125" s="24" t="e">
        <f>N125+O125+P125</f>
        <v>#REF!</v>
      </c>
      <c r="N125" s="24">
        <v>300</v>
      </c>
      <c r="O125" s="24">
        <v>0</v>
      </c>
      <c r="P125" s="23" t="e">
        <f>P127</f>
        <v>#REF!</v>
      </c>
      <c r="Q125" s="24">
        <f>R125+S125+T125</f>
        <v>908.9</v>
      </c>
      <c r="R125" s="24">
        <v>300</v>
      </c>
      <c r="S125" s="24">
        <v>0</v>
      </c>
      <c r="T125" s="28">
        <v>608.9</v>
      </c>
      <c r="U125" s="38">
        <f t="shared" ref="U125" si="47">T125/H125*100%</f>
        <v>1</v>
      </c>
    </row>
    <row r="126" spans="2:21" s="63" customFormat="1" ht="26.25" customHeight="1">
      <c r="B126" s="70" t="s">
        <v>64</v>
      </c>
      <c r="C126" s="65">
        <v>942</v>
      </c>
      <c r="D126" s="75" t="s">
        <v>26</v>
      </c>
      <c r="E126" s="75"/>
      <c r="F126" s="75"/>
      <c r="G126" s="75"/>
      <c r="H126" s="27">
        <f>H127</f>
        <v>18460.2</v>
      </c>
      <c r="I126" s="30" t="e">
        <f>I127</f>
        <v>#REF!</v>
      </c>
      <c r="J126" s="30" t="e">
        <f>J127</f>
        <v>#REF!</v>
      </c>
      <c r="K126" s="30" t="e">
        <f>K127+#REF!</f>
        <v>#REF!</v>
      </c>
      <c r="L126" s="30">
        <v>0</v>
      </c>
      <c r="M126" s="30" t="e">
        <f>M127+#REF!</f>
        <v>#REF!</v>
      </c>
      <c r="N126" s="30" t="e">
        <f>N127+#REF!</f>
        <v>#REF!</v>
      </c>
      <c r="O126" s="30" t="e">
        <f>O127+#REF!</f>
        <v>#REF!</v>
      </c>
      <c r="P126" s="23"/>
      <c r="Q126" s="30" t="e">
        <f>Q127+#REF!</f>
        <v>#REF!</v>
      </c>
      <c r="R126" s="30" t="e">
        <f>R127+#REF!</f>
        <v>#REF!</v>
      </c>
      <c r="S126" s="30" t="e">
        <f>S127+#REF!</f>
        <v>#REF!</v>
      </c>
      <c r="T126" s="67">
        <f>T127</f>
        <v>18460.2</v>
      </c>
      <c r="U126" s="68">
        <f t="shared" si="46"/>
        <v>1</v>
      </c>
    </row>
    <row r="127" spans="2:21" s="63" customFormat="1" ht="24" customHeight="1">
      <c r="B127" s="72" t="s">
        <v>65</v>
      </c>
      <c r="C127" s="65">
        <v>942</v>
      </c>
      <c r="D127" s="44" t="s">
        <v>26</v>
      </c>
      <c r="E127" s="44">
        <v>0</v>
      </c>
      <c r="F127" s="44"/>
      <c r="G127" s="44"/>
      <c r="H127" s="66">
        <f>H128</f>
        <v>18460.2</v>
      </c>
      <c r="I127" s="23" t="e">
        <f>I130+#REF!+I128</f>
        <v>#REF!</v>
      </c>
      <c r="J127" s="23" t="e">
        <f>J130+#REF!</f>
        <v>#REF!</v>
      </c>
      <c r="K127" s="23" t="e">
        <f>K130+#REF!</f>
        <v>#REF!</v>
      </c>
      <c r="L127" s="23">
        <v>0</v>
      </c>
      <c r="M127" s="23" t="e">
        <f>M130+#REF!</f>
        <v>#REF!</v>
      </c>
      <c r="N127" s="23" t="e">
        <f>N130+#REF!</f>
        <v>#REF!</v>
      </c>
      <c r="O127" s="23" t="e">
        <f>O130+#REF!</f>
        <v>#REF!</v>
      </c>
      <c r="P127" s="66" t="e">
        <f>P130</f>
        <v>#REF!</v>
      </c>
      <c r="Q127" s="23" t="e">
        <f>Q130+#REF!</f>
        <v>#REF!</v>
      </c>
      <c r="R127" s="23" t="e">
        <f>R130+#REF!</f>
        <v>#REF!</v>
      </c>
      <c r="S127" s="23" t="e">
        <f>S130+#REF!</f>
        <v>#REF!</v>
      </c>
      <c r="T127" s="67">
        <f>T128</f>
        <v>18460.2</v>
      </c>
      <c r="U127" s="68">
        <f t="shared" si="46"/>
        <v>1</v>
      </c>
    </row>
    <row r="128" spans="2:21" s="63" customFormat="1" ht="95.25" customHeight="1">
      <c r="B128" s="69" t="s">
        <v>137</v>
      </c>
      <c r="C128" s="65">
        <v>942</v>
      </c>
      <c r="D128" s="48" t="s">
        <v>26</v>
      </c>
      <c r="E128" s="48" t="s">
        <v>26</v>
      </c>
      <c r="F128" s="48" t="s">
        <v>123</v>
      </c>
      <c r="G128" s="48"/>
      <c r="H128" s="66">
        <f>H129</f>
        <v>18460.2</v>
      </c>
      <c r="I128" s="23">
        <f>I129</f>
        <v>50.155999999999999</v>
      </c>
      <c r="J128" s="23">
        <f>J129</f>
        <v>0</v>
      </c>
      <c r="K128" s="23"/>
      <c r="L128" s="23">
        <f>L129</f>
        <v>0</v>
      </c>
      <c r="M128" s="23"/>
      <c r="N128" s="23"/>
      <c r="O128" s="23"/>
      <c r="P128" s="66"/>
      <c r="Q128" s="23"/>
      <c r="R128" s="23"/>
      <c r="S128" s="23"/>
      <c r="T128" s="67">
        <f>T129</f>
        <v>18460.2</v>
      </c>
      <c r="U128" s="68">
        <f t="shared" si="46"/>
        <v>1</v>
      </c>
    </row>
    <row r="129" spans="2:21" ht="62.25" customHeight="1">
      <c r="B129" s="19" t="s">
        <v>121</v>
      </c>
      <c r="C129" s="36">
        <v>942</v>
      </c>
      <c r="D129" s="42" t="s">
        <v>26</v>
      </c>
      <c r="E129" s="42" t="s">
        <v>5</v>
      </c>
      <c r="F129" s="42" t="s">
        <v>123</v>
      </c>
      <c r="G129" s="42" t="s">
        <v>122</v>
      </c>
      <c r="H129" s="22">
        <v>18460.2</v>
      </c>
      <c r="I129" s="24">
        <v>50.155999999999999</v>
      </c>
      <c r="J129" s="24">
        <v>0</v>
      </c>
      <c r="K129" s="24"/>
      <c r="L129" s="24">
        <v>0</v>
      </c>
      <c r="M129" s="24"/>
      <c r="N129" s="24"/>
      <c r="O129" s="24"/>
      <c r="P129" s="22"/>
      <c r="Q129" s="24"/>
      <c r="R129" s="24"/>
      <c r="S129" s="24"/>
      <c r="T129" s="28">
        <v>18460.2</v>
      </c>
      <c r="U129" s="38">
        <f t="shared" si="46"/>
        <v>1</v>
      </c>
    </row>
    <row r="130" spans="2:21" ht="78" hidden="1" customHeight="1">
      <c r="B130" s="60" t="s">
        <v>124</v>
      </c>
      <c r="C130" s="36">
        <v>942</v>
      </c>
      <c r="D130" s="43" t="s">
        <v>26</v>
      </c>
      <c r="E130" s="43" t="s">
        <v>5</v>
      </c>
      <c r="F130" s="43">
        <v>5700000</v>
      </c>
      <c r="G130" s="43"/>
      <c r="H130" s="22" t="e">
        <f>#REF!+#REF!</f>
        <v>#REF!</v>
      </c>
      <c r="I130" s="24" t="e">
        <f>#REF!+#REF!</f>
        <v>#REF!</v>
      </c>
      <c r="J130" s="24" t="e">
        <f>#REF!</f>
        <v>#REF!</v>
      </c>
      <c r="K130" s="24" t="e">
        <f>#REF!</f>
        <v>#REF!</v>
      </c>
      <c r="L130" s="24">
        <v>0</v>
      </c>
      <c r="M130" s="24" t="e">
        <f>#REF!+#REF!+#REF!</f>
        <v>#REF!</v>
      </c>
      <c r="N130" s="24" t="e">
        <f>#REF!+#REF!+#REF!</f>
        <v>#REF!</v>
      </c>
      <c r="O130" s="24" t="e">
        <f>#REF!</f>
        <v>#REF!</v>
      </c>
      <c r="P130" s="23" t="e">
        <f>#REF!</f>
        <v>#REF!</v>
      </c>
      <c r="Q130" s="24" t="e">
        <f>#REF!+#REF!+#REF!</f>
        <v>#REF!</v>
      </c>
      <c r="R130" s="24" t="e">
        <f>#REF!+#REF!+#REF!</f>
        <v>#REF!</v>
      </c>
      <c r="S130" s="24" t="e">
        <f>#REF!</f>
        <v>#REF!</v>
      </c>
      <c r="T130" s="28" t="e">
        <f>#REF!+#REF!</f>
        <v>#REF!</v>
      </c>
      <c r="U130" s="38" t="e">
        <f t="shared" si="46"/>
        <v>#REF!</v>
      </c>
    </row>
    <row r="131" spans="2:21" s="63" customFormat="1" ht="26.25" customHeight="1">
      <c r="B131" s="70" t="s">
        <v>40</v>
      </c>
      <c r="C131" s="65">
        <v>942</v>
      </c>
      <c r="D131" s="75">
        <v>10</v>
      </c>
      <c r="E131" s="75"/>
      <c r="F131" s="75"/>
      <c r="G131" s="75"/>
      <c r="H131" s="27">
        <f>H132+H135</f>
        <v>1007.4</v>
      </c>
      <c r="I131" s="30" t="e">
        <f t="shared" ref="I131:S131" si="48">I132</f>
        <v>#REF!</v>
      </c>
      <c r="J131" s="30" t="e">
        <f t="shared" si="48"/>
        <v>#REF!</v>
      </c>
      <c r="K131" s="30" t="e">
        <f t="shared" si="48"/>
        <v>#REF!</v>
      </c>
      <c r="L131" s="30">
        <v>0</v>
      </c>
      <c r="M131" s="30" t="e">
        <f t="shared" si="48"/>
        <v>#REF!</v>
      </c>
      <c r="N131" s="30" t="e">
        <f t="shared" si="48"/>
        <v>#REF!</v>
      </c>
      <c r="O131" s="30" t="e">
        <f t="shared" si="48"/>
        <v>#REF!</v>
      </c>
      <c r="P131" s="23"/>
      <c r="Q131" s="30" t="e">
        <f t="shared" si="48"/>
        <v>#REF!</v>
      </c>
      <c r="R131" s="30" t="e">
        <f t="shared" si="48"/>
        <v>#REF!</v>
      </c>
      <c r="S131" s="30" t="e">
        <f t="shared" si="48"/>
        <v>#REF!</v>
      </c>
      <c r="T131" s="67">
        <f>T132+T135</f>
        <v>1007.4</v>
      </c>
      <c r="U131" s="68">
        <f t="shared" si="46"/>
        <v>1</v>
      </c>
    </row>
    <row r="132" spans="2:21" s="63" customFormat="1" ht="23.25" customHeight="1">
      <c r="B132" s="72" t="s">
        <v>41</v>
      </c>
      <c r="C132" s="65">
        <v>942</v>
      </c>
      <c r="D132" s="44">
        <v>10</v>
      </c>
      <c r="E132" s="48" t="s">
        <v>5</v>
      </c>
      <c r="F132" s="52"/>
      <c r="G132" s="48"/>
      <c r="H132" s="66">
        <f>H133</f>
        <v>977.4</v>
      </c>
      <c r="I132" s="23" t="e">
        <f>#REF!</f>
        <v>#REF!</v>
      </c>
      <c r="J132" s="23" t="e">
        <f>#REF!</f>
        <v>#REF!</v>
      </c>
      <c r="K132" s="23" t="e">
        <f>#REF!</f>
        <v>#REF!</v>
      </c>
      <c r="L132" s="23">
        <v>0</v>
      </c>
      <c r="M132" s="23" t="e">
        <f>#REF!</f>
        <v>#REF!</v>
      </c>
      <c r="N132" s="23" t="e">
        <f>#REF!</f>
        <v>#REF!</v>
      </c>
      <c r="O132" s="23" t="e">
        <f>#REF!</f>
        <v>#REF!</v>
      </c>
      <c r="P132" s="27" t="e">
        <f>#REF!</f>
        <v>#REF!</v>
      </c>
      <c r="Q132" s="23" t="e">
        <f>#REF!</f>
        <v>#REF!</v>
      </c>
      <c r="R132" s="23" t="e">
        <f>#REF!</f>
        <v>#REF!</v>
      </c>
      <c r="S132" s="23" t="e">
        <f>#REF!</f>
        <v>#REF!</v>
      </c>
      <c r="T132" s="67">
        <f>T133</f>
        <v>977.4</v>
      </c>
      <c r="U132" s="68">
        <f t="shared" si="46"/>
        <v>1</v>
      </c>
    </row>
    <row r="133" spans="2:21" s="63" customFormat="1" ht="43.5" customHeight="1">
      <c r="B133" s="61" t="s">
        <v>113</v>
      </c>
      <c r="C133" s="36">
        <v>942</v>
      </c>
      <c r="D133" s="51" t="s">
        <v>42</v>
      </c>
      <c r="E133" s="51" t="s">
        <v>5</v>
      </c>
      <c r="F133" s="51" t="s">
        <v>115</v>
      </c>
      <c r="G133" s="51"/>
      <c r="H133" s="22">
        <f>H134</f>
        <v>977.4</v>
      </c>
      <c r="I133" s="24">
        <v>159.5</v>
      </c>
      <c r="J133" s="24">
        <v>0</v>
      </c>
      <c r="K133" s="24"/>
      <c r="L133" s="24">
        <v>0</v>
      </c>
      <c r="M133" s="24">
        <f>N133+O133+P133</f>
        <v>0</v>
      </c>
      <c r="N133" s="24">
        <v>0</v>
      </c>
      <c r="O133" s="24">
        <v>0</v>
      </c>
      <c r="P133" s="24"/>
      <c r="Q133" s="24">
        <f>R133+S133+T133</f>
        <v>977.4</v>
      </c>
      <c r="R133" s="24">
        <v>0</v>
      </c>
      <c r="S133" s="24">
        <v>0</v>
      </c>
      <c r="T133" s="28">
        <f>T134</f>
        <v>977.4</v>
      </c>
      <c r="U133" s="38">
        <f t="shared" si="46"/>
        <v>1</v>
      </c>
    </row>
    <row r="134" spans="2:21" ht="43.5" customHeight="1">
      <c r="B134" s="60" t="s">
        <v>125</v>
      </c>
      <c r="C134" s="36">
        <v>942</v>
      </c>
      <c r="D134" s="43">
        <v>10</v>
      </c>
      <c r="E134" s="42" t="s">
        <v>5</v>
      </c>
      <c r="F134" s="51" t="s">
        <v>115</v>
      </c>
      <c r="G134" s="51" t="s">
        <v>126</v>
      </c>
      <c r="H134" s="22">
        <v>977.4</v>
      </c>
      <c r="I134" s="24"/>
      <c r="J134" s="24"/>
      <c r="K134" s="24"/>
      <c r="L134" s="24"/>
      <c r="M134" s="24"/>
      <c r="N134" s="24"/>
      <c r="O134" s="24"/>
      <c r="P134" s="23"/>
      <c r="Q134" s="24"/>
      <c r="R134" s="24"/>
      <c r="S134" s="24"/>
      <c r="T134" s="28">
        <v>977.4</v>
      </c>
      <c r="U134" s="38">
        <f t="shared" si="46"/>
        <v>1</v>
      </c>
    </row>
    <row r="135" spans="2:21" s="63" customFormat="1" ht="24.75" customHeight="1">
      <c r="B135" s="69" t="s">
        <v>81</v>
      </c>
      <c r="C135" s="65">
        <v>942</v>
      </c>
      <c r="D135" s="52" t="s">
        <v>42</v>
      </c>
      <c r="E135" s="52" t="s">
        <v>9</v>
      </c>
      <c r="F135" s="52"/>
      <c r="G135" s="44"/>
      <c r="H135" s="66">
        <f>H136</f>
        <v>30</v>
      </c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67">
        <f>T136</f>
        <v>30</v>
      </c>
      <c r="U135" s="68">
        <f t="shared" si="46"/>
        <v>1</v>
      </c>
    </row>
    <row r="136" spans="2:21" ht="42.75" customHeight="1">
      <c r="B136" s="61" t="s">
        <v>110</v>
      </c>
      <c r="C136" s="36">
        <v>942</v>
      </c>
      <c r="D136" s="51" t="s">
        <v>42</v>
      </c>
      <c r="E136" s="51" t="s">
        <v>9</v>
      </c>
      <c r="F136" s="51" t="s">
        <v>115</v>
      </c>
      <c r="G136" s="51"/>
      <c r="H136" s="22">
        <f>H137</f>
        <v>30</v>
      </c>
      <c r="I136" s="24"/>
      <c r="J136" s="24"/>
      <c r="K136" s="24"/>
      <c r="L136" s="24"/>
      <c r="M136" s="24"/>
      <c r="N136" s="24"/>
      <c r="O136" s="24"/>
      <c r="P136" s="23"/>
      <c r="Q136" s="24"/>
      <c r="R136" s="24"/>
      <c r="S136" s="24"/>
      <c r="T136" s="28">
        <v>30</v>
      </c>
      <c r="U136" s="38">
        <f t="shared" si="46"/>
        <v>1</v>
      </c>
    </row>
    <row r="137" spans="2:21" ht="42.75" customHeight="1">
      <c r="B137" s="60" t="s">
        <v>125</v>
      </c>
      <c r="C137" s="36">
        <v>942</v>
      </c>
      <c r="D137" s="51" t="s">
        <v>42</v>
      </c>
      <c r="E137" s="51" t="s">
        <v>9</v>
      </c>
      <c r="F137" s="51" t="s">
        <v>115</v>
      </c>
      <c r="G137" s="51" t="s">
        <v>126</v>
      </c>
      <c r="H137" s="22">
        <v>30</v>
      </c>
      <c r="I137" s="24"/>
      <c r="J137" s="24"/>
      <c r="K137" s="24"/>
      <c r="L137" s="24"/>
      <c r="M137" s="24"/>
      <c r="N137" s="24"/>
      <c r="O137" s="24"/>
      <c r="P137" s="23"/>
      <c r="Q137" s="24"/>
      <c r="R137" s="24"/>
      <c r="S137" s="24"/>
      <c r="T137" s="28">
        <v>30</v>
      </c>
      <c r="U137" s="38">
        <f t="shared" si="46"/>
        <v>1</v>
      </c>
    </row>
    <row r="138" spans="2:21" ht="21" hidden="1" customHeight="1">
      <c r="B138" s="60" t="s">
        <v>127</v>
      </c>
      <c r="C138" s="36">
        <v>942</v>
      </c>
      <c r="D138" s="50" t="s">
        <v>15</v>
      </c>
      <c r="E138" s="50"/>
      <c r="F138" s="50"/>
      <c r="G138" s="50"/>
      <c r="H138" s="29">
        <f>H139</f>
        <v>0</v>
      </c>
      <c r="I138" s="30">
        <f t="shared" ref="I138:S141" si="49">I139</f>
        <v>351</v>
      </c>
      <c r="J138" s="30">
        <f t="shared" si="49"/>
        <v>0</v>
      </c>
      <c r="K138" s="30">
        <f t="shared" si="49"/>
        <v>0</v>
      </c>
      <c r="L138" s="30">
        <v>0</v>
      </c>
      <c r="M138" s="30">
        <f t="shared" si="49"/>
        <v>420</v>
      </c>
      <c r="N138" s="30">
        <f t="shared" si="49"/>
        <v>420</v>
      </c>
      <c r="O138" s="30">
        <f t="shared" si="49"/>
        <v>0</v>
      </c>
      <c r="P138" s="23"/>
      <c r="Q138" s="30">
        <f t="shared" si="49"/>
        <v>420</v>
      </c>
      <c r="R138" s="30">
        <f t="shared" si="49"/>
        <v>420</v>
      </c>
      <c r="S138" s="30">
        <f t="shared" si="49"/>
        <v>0</v>
      </c>
      <c r="T138" s="28">
        <f>T139</f>
        <v>0</v>
      </c>
      <c r="U138" s="38">
        <v>0</v>
      </c>
    </row>
    <row r="139" spans="2:21" ht="28.5" hidden="1" customHeight="1">
      <c r="B139" s="41" t="s">
        <v>67</v>
      </c>
      <c r="C139" s="36">
        <v>942</v>
      </c>
      <c r="D139" s="43" t="s">
        <v>15</v>
      </c>
      <c r="E139" s="42" t="s">
        <v>5</v>
      </c>
      <c r="F139" s="52"/>
      <c r="G139" s="48"/>
      <c r="H139" s="22">
        <f>H141</f>
        <v>0</v>
      </c>
      <c r="I139" s="23">
        <f t="shared" si="49"/>
        <v>351</v>
      </c>
      <c r="J139" s="23">
        <f t="shared" si="49"/>
        <v>0</v>
      </c>
      <c r="K139" s="23">
        <f t="shared" si="49"/>
        <v>0</v>
      </c>
      <c r="L139" s="23">
        <v>0</v>
      </c>
      <c r="M139" s="24">
        <f t="shared" si="49"/>
        <v>420</v>
      </c>
      <c r="N139" s="24">
        <f t="shared" si="49"/>
        <v>420</v>
      </c>
      <c r="O139" s="24">
        <f t="shared" si="49"/>
        <v>0</v>
      </c>
      <c r="P139" s="53" t="e">
        <f>P12+P48+#REF!+P54+P64+P108+P123+#REF!+#REF!+P132</f>
        <v>#REF!</v>
      </c>
      <c r="Q139" s="24">
        <f t="shared" si="49"/>
        <v>420</v>
      </c>
      <c r="R139" s="24">
        <f t="shared" si="49"/>
        <v>420</v>
      </c>
      <c r="S139" s="24">
        <f t="shared" si="49"/>
        <v>0</v>
      </c>
      <c r="T139" s="28">
        <f>T141</f>
        <v>0</v>
      </c>
      <c r="U139" s="38">
        <v>0</v>
      </c>
    </row>
    <row r="140" spans="2:21" ht="37.5" hidden="1">
      <c r="B140" s="47" t="s">
        <v>66</v>
      </c>
      <c r="C140" s="36">
        <v>942</v>
      </c>
      <c r="D140" s="51" t="s">
        <v>15</v>
      </c>
      <c r="E140" s="51" t="s">
        <v>5</v>
      </c>
      <c r="F140" s="51" t="s">
        <v>68</v>
      </c>
      <c r="G140" s="43"/>
      <c r="H140" s="22">
        <f>H142</f>
        <v>0</v>
      </c>
      <c r="I140" s="24">
        <f t="shared" si="49"/>
        <v>351</v>
      </c>
      <c r="J140" s="24">
        <f t="shared" si="49"/>
        <v>0</v>
      </c>
      <c r="K140" s="24">
        <f t="shared" si="49"/>
        <v>0</v>
      </c>
      <c r="L140" s="24">
        <v>0</v>
      </c>
      <c r="M140" s="24">
        <f>N140+O140+P140</f>
        <v>420</v>
      </c>
      <c r="N140" s="24">
        <f>N141</f>
        <v>420</v>
      </c>
      <c r="O140" s="24">
        <f>O141</f>
        <v>0</v>
      </c>
      <c r="P140" s="28"/>
      <c r="Q140" s="24">
        <f>R140+S140+T140</f>
        <v>420</v>
      </c>
      <c r="R140" s="24">
        <f>R141</f>
        <v>420</v>
      </c>
      <c r="S140" s="24">
        <f>S141</f>
        <v>0</v>
      </c>
      <c r="T140" s="28">
        <f>T142</f>
        <v>0</v>
      </c>
      <c r="U140" s="38" t="e">
        <f>T140/H140*100%</f>
        <v>#DIV/0!</v>
      </c>
    </row>
    <row r="141" spans="2:21" ht="66.75" hidden="1" customHeight="1">
      <c r="B141" s="60" t="s">
        <v>130</v>
      </c>
      <c r="C141" s="36">
        <v>942</v>
      </c>
      <c r="D141" s="51" t="s">
        <v>15</v>
      </c>
      <c r="E141" s="51" t="s">
        <v>5</v>
      </c>
      <c r="F141" s="51" t="s">
        <v>128</v>
      </c>
      <c r="G141" s="51"/>
      <c r="H141" s="22">
        <f>H142</f>
        <v>0</v>
      </c>
      <c r="I141" s="24">
        <f t="shared" si="49"/>
        <v>351</v>
      </c>
      <c r="J141" s="24">
        <f t="shared" si="49"/>
        <v>0</v>
      </c>
      <c r="K141" s="24">
        <f t="shared" si="49"/>
        <v>0</v>
      </c>
      <c r="L141" s="24">
        <v>0</v>
      </c>
      <c r="M141" s="24">
        <f>N141+O141+P141</f>
        <v>420</v>
      </c>
      <c r="N141" s="24">
        <f>N142</f>
        <v>420</v>
      </c>
      <c r="O141" s="24">
        <f>O142</f>
        <v>0</v>
      </c>
      <c r="P141" s="28"/>
      <c r="Q141" s="24">
        <f>R141+S141+T141</f>
        <v>420</v>
      </c>
      <c r="R141" s="24">
        <f>R142</f>
        <v>420</v>
      </c>
      <c r="S141" s="24">
        <f>S142</f>
        <v>0</v>
      </c>
      <c r="T141" s="28">
        <v>0</v>
      </c>
      <c r="U141" s="38">
        <v>0</v>
      </c>
    </row>
    <row r="142" spans="2:21" ht="43.5" hidden="1" customHeight="1">
      <c r="B142" s="60" t="s">
        <v>99</v>
      </c>
      <c r="C142" s="36">
        <v>942</v>
      </c>
      <c r="D142" s="51" t="s">
        <v>15</v>
      </c>
      <c r="E142" s="51" t="s">
        <v>5</v>
      </c>
      <c r="F142" s="51" t="s">
        <v>128</v>
      </c>
      <c r="G142" s="51" t="s">
        <v>101</v>
      </c>
      <c r="H142" s="22">
        <v>0</v>
      </c>
      <c r="I142" s="24">
        <v>351</v>
      </c>
      <c r="J142" s="24">
        <v>0</v>
      </c>
      <c r="K142" s="24"/>
      <c r="L142" s="24">
        <v>0</v>
      </c>
      <c r="M142" s="24">
        <f>N142+O142+P142</f>
        <v>420</v>
      </c>
      <c r="N142" s="24">
        <v>420</v>
      </c>
      <c r="O142" s="24">
        <v>0</v>
      </c>
      <c r="P142" s="28"/>
      <c r="Q142" s="24">
        <f>R142+S142+T142</f>
        <v>420</v>
      </c>
      <c r="R142" s="24">
        <v>420</v>
      </c>
      <c r="S142" s="24">
        <v>0</v>
      </c>
      <c r="T142" s="28">
        <v>0</v>
      </c>
      <c r="U142" s="38">
        <v>0</v>
      </c>
    </row>
    <row r="143" spans="2:21" ht="19.5">
      <c r="B143" s="18" t="s">
        <v>3</v>
      </c>
      <c r="C143" s="56"/>
      <c r="D143" s="57"/>
      <c r="E143" s="57"/>
      <c r="F143" s="57"/>
      <c r="G143" s="57"/>
      <c r="H143" s="58">
        <f>H11</f>
        <v>117540.59999999999</v>
      </c>
      <c r="I143" s="59" t="e">
        <f>I12+I53+I62+I77+I122+I126+I131+I138</f>
        <v>#REF!</v>
      </c>
      <c r="J143" s="59" t="e">
        <f>J12+J53+J62+J77+J122+J126+J131+J138</f>
        <v>#REF!</v>
      </c>
      <c r="K143" s="59" t="e">
        <f>K12+#REF!+K53+K62+K77+K122+K126+#REF!+K131+K138</f>
        <v>#REF!</v>
      </c>
      <c r="L143" s="59">
        <v>0</v>
      </c>
      <c r="M143" s="59" t="e">
        <f>N143+O143</f>
        <v>#REF!</v>
      </c>
      <c r="N143" s="59" t="e">
        <f>N12+#REF!+N53+N62+N77+N122+N126+#REF!+N131+N138</f>
        <v>#REF!</v>
      </c>
      <c r="O143" s="59" t="e">
        <f>O12+#REF!+O53+O62+O77+O122+O126+#REF!+O131+O138</f>
        <v>#REF!</v>
      </c>
      <c r="P143" s="33"/>
      <c r="Q143" s="59" t="e">
        <f>R143+S143</f>
        <v>#REF!</v>
      </c>
      <c r="R143" s="59" t="e">
        <f>R12+#REF!+R53+R62+R77+R122+R126+#REF!+R131+R138</f>
        <v>#REF!</v>
      </c>
      <c r="S143" s="59" t="e">
        <f>S12+#REF!+S53+S62+S77+S122+S126+#REF!+S131+S138</f>
        <v>#REF!</v>
      </c>
      <c r="T143" s="33">
        <f>T11</f>
        <v>113241.39999999998</v>
      </c>
      <c r="U143" s="34">
        <f>T143/H143</f>
        <v>0.96342370210803752</v>
      </c>
    </row>
  </sheetData>
  <mergeCells count="20">
    <mergeCell ref="B8:B9"/>
    <mergeCell ref="D8:D9"/>
    <mergeCell ref="E8:E9"/>
    <mergeCell ref="T7:U7"/>
    <mergeCell ref="H8:H9"/>
    <mergeCell ref="I8:L8"/>
    <mergeCell ref="M8:M9"/>
    <mergeCell ref="N8:P8"/>
    <mergeCell ref="Q8:Q9"/>
    <mergeCell ref="R8:S8"/>
    <mergeCell ref="F8:F9"/>
    <mergeCell ref="G8:G9"/>
    <mergeCell ref="T8:T9"/>
    <mergeCell ref="C8:C9"/>
    <mergeCell ref="U8:U9"/>
    <mergeCell ref="B6:U6"/>
    <mergeCell ref="G1:U1"/>
    <mergeCell ref="G2:U2"/>
    <mergeCell ref="G3:U3"/>
    <mergeCell ref="G4:U4"/>
  </mergeCells>
  <pageMargins left="0.27559055118110237" right="0.92587209302325579" top="0.35433070866141736" bottom="0.18375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2020-08-14T06:55:46Z</cp:lastPrinted>
  <dcterms:created xsi:type="dcterms:W3CDTF">2012-05-12T07:15:55Z</dcterms:created>
  <dcterms:modified xsi:type="dcterms:W3CDTF">2020-08-14T07:01:59Z</dcterms:modified>
</cp:coreProperties>
</file>